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Rd 11" sheetId="11" r:id="rId1"/>
    <sheet name="Rd 10" sheetId="10" r:id="rId2"/>
    <sheet name="Rd 9" sheetId="9" r:id="rId3"/>
    <sheet name="Rd 8" sheetId="8" r:id="rId4"/>
    <sheet name="Rd 7 1-2way mark" sheetId="7" r:id="rId5"/>
    <sheet name="Rd 6" sheetId="6" r:id="rId6"/>
    <sheet name="Rd 5" sheetId="5" r:id="rId7"/>
    <sheet name="Rd 4" sheetId="4" r:id="rId8"/>
    <sheet name="Rd 3" sheetId="3" r:id="rId9"/>
    <sheet name="Rd 2" sheetId="2" r:id="rId10"/>
    <sheet name="Rd 1" sheetId="1" r:id="rId11"/>
  </sheets>
  <calcPr calcId="125725"/>
</workbook>
</file>

<file path=xl/calcChain.xml><?xml version="1.0" encoding="utf-8"?>
<calcChain xmlns="http://schemas.openxmlformats.org/spreadsheetml/2006/main">
  <c r="I9" i="11"/>
  <c r="H9"/>
  <c r="I4"/>
  <c r="H4"/>
  <c r="I7"/>
  <c r="H7"/>
  <c r="I3"/>
  <c r="J3" s="1"/>
  <c r="H3"/>
  <c r="I5"/>
  <c r="H5"/>
  <c r="I8"/>
  <c r="H8"/>
  <c r="K9"/>
  <c r="K8"/>
  <c r="J8"/>
  <c r="K7"/>
  <c r="J7"/>
  <c r="K6"/>
  <c r="I6"/>
  <c r="H6"/>
  <c r="J6" s="1"/>
  <c r="K5"/>
  <c r="J5"/>
  <c r="K4"/>
  <c r="K3"/>
  <c r="I8" i="10"/>
  <c r="H8"/>
  <c r="I7"/>
  <c r="H7"/>
  <c r="I6"/>
  <c r="H6"/>
  <c r="I5"/>
  <c r="H5"/>
  <c r="H4"/>
  <c r="I3"/>
  <c r="H3"/>
  <c r="I2"/>
  <c r="H2"/>
  <c r="K8"/>
  <c r="J8"/>
  <c r="K7"/>
  <c r="K6"/>
  <c r="J6"/>
  <c r="K5"/>
  <c r="K3"/>
  <c r="J3"/>
  <c r="K4"/>
  <c r="I4"/>
  <c r="K2"/>
  <c r="J2"/>
  <c r="I8" i="9"/>
  <c r="H8"/>
  <c r="I5"/>
  <c r="H5"/>
  <c r="I6"/>
  <c r="H6"/>
  <c r="I4"/>
  <c r="H4"/>
  <c r="I3"/>
  <c r="H3"/>
  <c r="I2"/>
  <c r="J2" s="1"/>
  <c r="H2"/>
  <c r="K8"/>
  <c r="K7"/>
  <c r="I7"/>
  <c r="H7"/>
  <c r="K5"/>
  <c r="K6"/>
  <c r="J6"/>
  <c r="K4"/>
  <c r="J4"/>
  <c r="K3"/>
  <c r="J3"/>
  <c r="K2"/>
  <c r="I8" i="8"/>
  <c r="H8"/>
  <c r="I2"/>
  <c r="H2"/>
  <c r="I7"/>
  <c r="H7"/>
  <c r="I5"/>
  <c r="H5"/>
  <c r="I6"/>
  <c r="H6"/>
  <c r="I3"/>
  <c r="H3"/>
  <c r="K8"/>
  <c r="K7"/>
  <c r="J7"/>
  <c r="K6"/>
  <c r="K5"/>
  <c r="J5"/>
  <c r="K3"/>
  <c r="J3"/>
  <c r="K4"/>
  <c r="I4"/>
  <c r="H4"/>
  <c r="J4" s="1"/>
  <c r="K2"/>
  <c r="I8" i="7"/>
  <c r="H8"/>
  <c r="I7"/>
  <c r="H7"/>
  <c r="I5"/>
  <c r="H5"/>
  <c r="I6"/>
  <c r="H6"/>
  <c r="I4"/>
  <c r="H4"/>
  <c r="I3"/>
  <c r="H3"/>
  <c r="K8"/>
  <c r="J8"/>
  <c r="K7"/>
  <c r="J7"/>
  <c r="K5"/>
  <c r="J5"/>
  <c r="K6"/>
  <c r="J6"/>
  <c r="K4"/>
  <c r="J4"/>
  <c r="K3"/>
  <c r="J3"/>
  <c r="K2"/>
  <c r="I2"/>
  <c r="H2"/>
  <c r="I8" i="6"/>
  <c r="H8"/>
  <c r="I7"/>
  <c r="H7"/>
  <c r="I4"/>
  <c r="H4"/>
  <c r="I5"/>
  <c r="H5"/>
  <c r="I3"/>
  <c r="H3"/>
  <c r="I2"/>
  <c r="H2"/>
  <c r="I4" i="5"/>
  <c r="H4"/>
  <c r="I3"/>
  <c r="J3" s="1"/>
  <c r="H3"/>
  <c r="I2"/>
  <c r="I8"/>
  <c r="H8"/>
  <c r="I7"/>
  <c r="H7"/>
  <c r="I6"/>
  <c r="H6"/>
  <c r="I5"/>
  <c r="H5"/>
  <c r="H2"/>
  <c r="K8" i="6"/>
  <c r="J8"/>
  <c r="K7"/>
  <c r="J7"/>
  <c r="K4"/>
  <c r="J4"/>
  <c r="K5"/>
  <c r="J5"/>
  <c r="K6"/>
  <c r="I6"/>
  <c r="H6"/>
  <c r="J6" s="1"/>
  <c r="K3"/>
  <c r="J3"/>
  <c r="K2"/>
  <c r="J2"/>
  <c r="K3" i="5"/>
  <c r="K8"/>
  <c r="K7"/>
  <c r="J7"/>
  <c r="K6"/>
  <c r="K5"/>
  <c r="J5"/>
  <c r="K4"/>
  <c r="J4"/>
  <c r="K2"/>
  <c r="J2"/>
  <c r="K3" i="4"/>
  <c r="I3"/>
  <c r="H3"/>
  <c r="J3" s="1"/>
  <c r="I6"/>
  <c r="H6"/>
  <c r="I4"/>
  <c r="H4"/>
  <c r="I2"/>
  <c r="H2"/>
  <c r="I8"/>
  <c r="H8"/>
  <c r="I5"/>
  <c r="H5"/>
  <c r="K8"/>
  <c r="K7"/>
  <c r="I7"/>
  <c r="H7"/>
  <c r="J7" s="1"/>
  <c r="K5"/>
  <c r="K6"/>
  <c r="J6"/>
  <c r="K4"/>
  <c r="J4"/>
  <c r="K2"/>
  <c r="J2"/>
  <c r="K3" i="2"/>
  <c r="I3"/>
  <c r="H3"/>
  <c r="J3" s="1"/>
  <c r="K2"/>
  <c r="I2"/>
  <c r="H2"/>
  <c r="J2" s="1"/>
  <c r="I8"/>
  <c r="H8"/>
  <c r="I7"/>
  <c r="H7"/>
  <c r="I6"/>
  <c r="H6"/>
  <c r="I4"/>
  <c r="H4"/>
  <c r="K8" i="3"/>
  <c r="I8"/>
  <c r="H8"/>
  <c r="J8" s="1"/>
  <c r="K7"/>
  <c r="I7"/>
  <c r="H7"/>
  <c r="J7" s="1"/>
  <c r="K6"/>
  <c r="I6"/>
  <c r="H6"/>
  <c r="J6" s="1"/>
  <c r="K5"/>
  <c r="I5"/>
  <c r="H5"/>
  <c r="J5" s="1"/>
  <c r="K4"/>
  <c r="I4"/>
  <c r="H4"/>
  <c r="J4" s="1"/>
  <c r="K3"/>
  <c r="I3"/>
  <c r="H3"/>
  <c r="J3" s="1"/>
  <c r="K2"/>
  <c r="I2"/>
  <c r="H2"/>
  <c r="J2" s="1"/>
  <c r="K4" i="2"/>
  <c r="J7"/>
  <c r="J6"/>
  <c r="H5"/>
  <c r="K5"/>
  <c r="K7"/>
  <c r="K6"/>
  <c r="K8"/>
  <c r="I5"/>
  <c r="J7" i="1"/>
  <c r="J6"/>
  <c r="J5"/>
  <c r="J4"/>
  <c r="J3"/>
  <c r="J2"/>
  <c r="J9" i="11" l="1"/>
  <c r="J4"/>
  <c r="J4" i="10"/>
  <c r="J5"/>
  <c r="J7"/>
  <c r="J7" i="9"/>
  <c r="J8"/>
  <c r="J5"/>
  <c r="J8" i="8"/>
  <c r="J2"/>
  <c r="J6"/>
  <c r="J2" i="7"/>
  <c r="J8" i="5"/>
  <c r="J6"/>
  <c r="J8" i="4"/>
  <c r="J5"/>
  <c r="J8" i="2"/>
  <c r="J4"/>
  <c r="J5"/>
</calcChain>
</file>

<file path=xl/sharedStrings.xml><?xml version="1.0" encoding="utf-8"?>
<sst xmlns="http://schemas.openxmlformats.org/spreadsheetml/2006/main" count="198" uniqueCount="18">
  <si>
    <t>Club</t>
  </si>
  <si>
    <t>Balmain Dockers</t>
  </si>
  <si>
    <t>Newtown Breakaways</t>
  </si>
  <si>
    <t>Sydney University Bombers</t>
  </si>
  <si>
    <t>Western Wolves</t>
  </si>
  <si>
    <t>St George Dragons</t>
  </si>
  <si>
    <t>Bondi Shamrocks</t>
  </si>
  <si>
    <t>UNSW / Easts</t>
  </si>
  <si>
    <t>Played</t>
  </si>
  <si>
    <t>Win</t>
  </si>
  <si>
    <t>Draw</t>
  </si>
  <si>
    <t>Lost</t>
  </si>
  <si>
    <t>Byes</t>
  </si>
  <si>
    <t>For</t>
  </si>
  <si>
    <t>Forfeit</t>
  </si>
  <si>
    <t>Against</t>
  </si>
  <si>
    <t>%</t>
  </si>
  <si>
    <t>Pts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</si>
</sst>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"/>
  <sheetViews>
    <sheetView tabSelected="1" workbookViewId="0">
      <selection activeCell="A10" sqref="A10"/>
    </sheetView>
  </sheetViews>
  <sheetFormatPr defaultRowHeight="15"/>
  <cols>
    <col min="1" max="1" width="25.7109375" bestFit="1" customWidth="1"/>
  </cols>
  <sheetData>
    <row r="2" spans="1:11">
      <c r="A2" s="7" t="s">
        <v>0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14</v>
      </c>
      <c r="H2" s="8" t="s">
        <v>13</v>
      </c>
      <c r="I2" s="8" t="s">
        <v>15</v>
      </c>
      <c r="J2" s="8" t="s">
        <v>16</v>
      </c>
      <c r="K2" s="8" t="s">
        <v>17</v>
      </c>
    </row>
    <row r="3" spans="1:11">
      <c r="A3" s="7" t="s">
        <v>2</v>
      </c>
      <c r="B3" s="10">
        <v>11</v>
      </c>
      <c r="C3" s="10">
        <v>7</v>
      </c>
      <c r="D3" s="10">
        <v>1</v>
      </c>
      <c r="E3" s="10">
        <v>1</v>
      </c>
      <c r="F3" s="10">
        <v>2</v>
      </c>
      <c r="G3" s="10">
        <v>0</v>
      </c>
      <c r="H3" s="10">
        <f>94+75+61+71+38+76+24+47+84</f>
        <v>570</v>
      </c>
      <c r="I3" s="10">
        <f>38+49+41+43+15+1+24+48+18</f>
        <v>277</v>
      </c>
      <c r="J3" s="11">
        <f t="shared" ref="J3:J9" si="0">(H3/I3)*100</f>
        <v>205.77617328519855</v>
      </c>
      <c r="K3" s="10">
        <f>(C3*4)+(D3*2)</f>
        <v>30</v>
      </c>
    </row>
    <row r="4" spans="1:11">
      <c r="A4" s="4" t="s">
        <v>1</v>
      </c>
      <c r="B4" s="1">
        <v>11</v>
      </c>
      <c r="C4" s="1">
        <v>7</v>
      </c>
      <c r="D4" s="1">
        <v>0</v>
      </c>
      <c r="E4" s="1">
        <v>3</v>
      </c>
      <c r="F4" s="1">
        <v>1</v>
      </c>
      <c r="G4" s="1">
        <v>0</v>
      </c>
      <c r="H4" s="1">
        <f>46+90+23+28+118+15+34+55+48+71</f>
        <v>528</v>
      </c>
      <c r="I4" s="1">
        <f>32+13+43+37+6+38+18+26+47+29</f>
        <v>289</v>
      </c>
      <c r="J4" s="2">
        <f>(H4/I4)*100</f>
        <v>182.69896193771626</v>
      </c>
      <c r="K4" s="1">
        <f>(C4*4)+(D4*2)</f>
        <v>28</v>
      </c>
    </row>
    <row r="5" spans="1:11">
      <c r="A5" s="4" t="s">
        <v>4</v>
      </c>
      <c r="B5" s="1">
        <v>11</v>
      </c>
      <c r="C5" s="1">
        <v>6</v>
      </c>
      <c r="D5" s="1">
        <v>1</v>
      </c>
      <c r="E5" s="1">
        <v>2</v>
      </c>
      <c r="F5" s="1">
        <v>2</v>
      </c>
      <c r="G5" s="1">
        <v>0</v>
      </c>
      <c r="H5" s="1">
        <f>32+41+41+41+109+86+55+24+129</f>
        <v>558</v>
      </c>
      <c r="I5" s="1">
        <f>46+33+61+26+1+19+39+24+7</f>
        <v>256</v>
      </c>
      <c r="J5" s="2">
        <f>(H5/I5)*100</f>
        <v>217.96875</v>
      </c>
      <c r="K5" s="1">
        <f>(C5*4)+(D5*2)</f>
        <v>26</v>
      </c>
    </row>
    <row r="6" spans="1:11">
      <c r="A6" s="4" t="s">
        <v>6</v>
      </c>
      <c r="B6" s="1">
        <v>11</v>
      </c>
      <c r="C6" s="1">
        <v>5</v>
      </c>
      <c r="D6" s="1">
        <v>0</v>
      </c>
      <c r="E6" s="1">
        <v>4</v>
      </c>
      <c r="F6" s="1">
        <v>2</v>
      </c>
      <c r="G6" s="1">
        <v>0</v>
      </c>
      <c r="H6" s="1">
        <f>38+33+43+70+61+18+39+77+44</f>
        <v>423</v>
      </c>
      <c r="I6" s="1">
        <f>94+41+23+6+16+34+55+1+25</f>
        <v>295</v>
      </c>
      <c r="J6" s="2">
        <f>(H6/I6)*100</f>
        <v>143.38983050847457</v>
      </c>
      <c r="K6" s="1">
        <f>(C6*4)+(D6*2)</f>
        <v>20</v>
      </c>
    </row>
    <row r="7" spans="1:11">
      <c r="A7" s="4" t="s">
        <v>3</v>
      </c>
      <c r="B7" s="1">
        <v>11</v>
      </c>
      <c r="C7" s="1">
        <v>4</v>
      </c>
      <c r="D7" s="1">
        <v>0</v>
      </c>
      <c r="E7" s="1">
        <v>6</v>
      </c>
      <c r="F7" s="1">
        <v>1</v>
      </c>
      <c r="G7" s="1">
        <v>0</v>
      </c>
      <c r="H7" s="1">
        <f>27+67+49+37+26+83+46+26+25+18</f>
        <v>404</v>
      </c>
      <c r="I7" s="1">
        <f>16+7+75+28+41+9+60+55+44+84</f>
        <v>419</v>
      </c>
      <c r="J7" s="2">
        <f t="shared" si="0"/>
        <v>96.420047732696901</v>
      </c>
      <c r="K7" s="1">
        <f>(C7*4)+(D7*2)</f>
        <v>16</v>
      </c>
    </row>
    <row r="8" spans="1:11">
      <c r="A8" s="4" t="s">
        <v>5</v>
      </c>
      <c r="B8" s="1">
        <v>11</v>
      </c>
      <c r="C8" s="1">
        <v>3</v>
      </c>
      <c r="D8" s="1">
        <v>0</v>
      </c>
      <c r="E8" s="1">
        <v>6</v>
      </c>
      <c r="F8" s="1">
        <v>2</v>
      </c>
      <c r="G8" s="1">
        <v>0</v>
      </c>
      <c r="H8" s="1">
        <f>16+13+60+43+16+19+60+34+7</f>
        <v>268</v>
      </c>
      <c r="I8" s="1">
        <f>27+90+16+71+61+86+46+26+129</f>
        <v>552</v>
      </c>
      <c r="J8" s="2">
        <f t="shared" si="0"/>
        <v>48.550724637681157</v>
      </c>
      <c r="K8" s="1">
        <f t="shared" ref="K8:K9" si="1">(C8*4)+(D8*2)</f>
        <v>12</v>
      </c>
    </row>
    <row r="9" spans="1:11">
      <c r="A9" s="4" t="s">
        <v>7</v>
      </c>
      <c r="B9" s="1">
        <v>11</v>
      </c>
      <c r="C9" s="1">
        <v>0</v>
      </c>
      <c r="D9" s="1">
        <v>0</v>
      </c>
      <c r="E9" s="1">
        <v>10</v>
      </c>
      <c r="F9" s="1">
        <v>1</v>
      </c>
      <c r="G9" s="1">
        <v>0</v>
      </c>
      <c r="H9" s="1">
        <f>7+16+6+6+1+9+1+1+26+29</f>
        <v>102</v>
      </c>
      <c r="I9" s="1">
        <f>67+60+70+118+109+83+76+77+34+71</f>
        <v>765</v>
      </c>
      <c r="J9" s="2">
        <f t="shared" si="0"/>
        <v>13.333333333333334</v>
      </c>
      <c r="K9" s="1">
        <f t="shared" si="1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E14" sqref="E14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3</v>
      </c>
      <c r="B2" s="1">
        <v>2</v>
      </c>
      <c r="C2" s="1">
        <v>2</v>
      </c>
      <c r="D2" s="1">
        <v>0</v>
      </c>
      <c r="E2" s="1">
        <v>0</v>
      </c>
      <c r="F2" s="1">
        <v>0</v>
      </c>
      <c r="G2" s="1">
        <v>0</v>
      </c>
      <c r="H2" s="1">
        <f>27+67</f>
        <v>94</v>
      </c>
      <c r="I2" s="1">
        <f>16+7</f>
        <v>23</v>
      </c>
      <c r="J2" s="2">
        <f>(H2/I2)*100</f>
        <v>408.69565217391306</v>
      </c>
      <c r="K2" s="1">
        <f>(C2*4)+(D2*2)</f>
        <v>8</v>
      </c>
    </row>
    <row r="3" spans="1:11">
      <c r="A3" s="4" t="s">
        <v>1</v>
      </c>
      <c r="B3" s="1">
        <v>2</v>
      </c>
      <c r="C3" s="1">
        <v>2</v>
      </c>
      <c r="D3" s="1">
        <v>0</v>
      </c>
      <c r="E3" s="1">
        <v>0</v>
      </c>
      <c r="F3" s="1">
        <v>0</v>
      </c>
      <c r="G3" s="1">
        <v>0</v>
      </c>
      <c r="H3" s="1">
        <f>46+90</f>
        <v>136</v>
      </c>
      <c r="I3" s="1">
        <f>32+13</f>
        <v>45</v>
      </c>
      <c r="J3" s="2">
        <f>(H3/I3)*100</f>
        <v>302.22222222222223</v>
      </c>
      <c r="K3" s="1">
        <f>(C3*4)+(D3*2)</f>
        <v>8</v>
      </c>
    </row>
    <row r="4" spans="1:11">
      <c r="A4" s="4" t="s">
        <v>2</v>
      </c>
      <c r="B4" s="1">
        <v>1</v>
      </c>
      <c r="C4" s="1">
        <v>2</v>
      </c>
      <c r="D4" s="1">
        <v>0</v>
      </c>
      <c r="E4" s="1">
        <v>0</v>
      </c>
      <c r="F4" s="1">
        <v>1</v>
      </c>
      <c r="G4" s="1">
        <v>0</v>
      </c>
      <c r="H4" s="1">
        <f>94</f>
        <v>94</v>
      </c>
      <c r="I4" s="1">
        <f>38</f>
        <v>38</v>
      </c>
      <c r="J4" s="2">
        <f>(H4/I4)*100</f>
        <v>247.36842105263159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0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2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f>38+33</f>
        <v>71</v>
      </c>
      <c r="I6" s="1">
        <f>94+41</f>
        <v>135</v>
      </c>
      <c r="J6" s="2">
        <f>(H6/I6)*100</f>
        <v>52.592592592592588</v>
      </c>
      <c r="K6" s="1">
        <f>(C6*4)+(D6*2)</f>
        <v>0</v>
      </c>
    </row>
    <row r="7" spans="1:11">
      <c r="A7" s="4" t="s">
        <v>5</v>
      </c>
      <c r="B7" s="1">
        <v>2</v>
      </c>
      <c r="C7" s="1">
        <v>0</v>
      </c>
      <c r="D7" s="1">
        <v>0</v>
      </c>
      <c r="E7" s="1">
        <v>2</v>
      </c>
      <c r="F7" s="1">
        <v>0</v>
      </c>
      <c r="G7" s="1">
        <v>0</v>
      </c>
      <c r="H7" s="1">
        <f>16+13</f>
        <v>29</v>
      </c>
      <c r="I7" s="1">
        <f>27+90</f>
        <v>117</v>
      </c>
      <c r="J7" s="2">
        <f t="shared" si="0"/>
        <v>24.786324786324787</v>
      </c>
      <c r="K7" s="1">
        <f t="shared" si="1"/>
        <v>0</v>
      </c>
    </row>
    <row r="8" spans="1:11">
      <c r="A8" s="4" t="s">
        <v>7</v>
      </c>
      <c r="B8" s="1">
        <v>1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</f>
        <v>7</v>
      </c>
      <c r="I8" s="1">
        <f>67</f>
        <v>67</v>
      </c>
      <c r="J8" s="2">
        <f t="shared" si="0"/>
        <v>10.44776119402985</v>
      </c>
      <c r="K8" s="1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15" sqref="A15"/>
    </sheetView>
  </sheetViews>
  <sheetFormatPr defaultRowHeight="15"/>
  <cols>
    <col min="1" max="1" width="25.7109375" bestFit="1" customWidth="1"/>
  </cols>
  <sheetData>
    <row r="1" spans="1:11">
      <c r="A1" s="4" t="s">
        <v>0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14</v>
      </c>
      <c r="H1" s="3" t="s">
        <v>13</v>
      </c>
      <c r="I1" s="3" t="s">
        <v>15</v>
      </c>
      <c r="J1" s="3" t="s">
        <v>16</v>
      </c>
      <c r="K1" s="3" t="s">
        <v>17</v>
      </c>
    </row>
    <row r="2" spans="1:11">
      <c r="A2" s="4" t="s">
        <v>2</v>
      </c>
      <c r="B2" s="1">
        <v>1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94</v>
      </c>
      <c r="I2" s="1">
        <v>38</v>
      </c>
      <c r="J2" s="2">
        <f>(H2/I2)*100</f>
        <v>247.36842105263159</v>
      </c>
      <c r="K2" s="1">
        <v>4</v>
      </c>
    </row>
    <row r="3" spans="1:11">
      <c r="A3" s="4" t="s">
        <v>3</v>
      </c>
      <c r="B3" s="1">
        <v>1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1">
        <v>27</v>
      </c>
      <c r="I3" s="1">
        <v>16</v>
      </c>
      <c r="J3" s="2">
        <f t="shared" ref="J3:J7" si="0">(H3/I3)*100</f>
        <v>168.75</v>
      </c>
      <c r="K3" s="1">
        <v>4</v>
      </c>
    </row>
    <row r="4" spans="1:11">
      <c r="A4" s="4" t="s">
        <v>1</v>
      </c>
      <c r="B4" s="1">
        <v>1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46</v>
      </c>
      <c r="I4" s="1">
        <v>32</v>
      </c>
      <c r="J4" s="2">
        <f t="shared" si="0"/>
        <v>143.75</v>
      </c>
      <c r="K4" s="1">
        <v>4</v>
      </c>
    </row>
    <row r="5" spans="1:11">
      <c r="A5" s="4" t="s">
        <v>4</v>
      </c>
      <c r="B5" s="1">
        <v>0</v>
      </c>
      <c r="C5" s="1">
        <v>0</v>
      </c>
      <c r="D5" s="1">
        <v>0</v>
      </c>
      <c r="E5" s="1">
        <v>1</v>
      </c>
      <c r="F5" s="1">
        <v>0</v>
      </c>
      <c r="G5" s="1">
        <v>0</v>
      </c>
      <c r="H5" s="1">
        <v>32</v>
      </c>
      <c r="I5" s="1">
        <v>46</v>
      </c>
      <c r="J5" s="2">
        <f t="shared" si="0"/>
        <v>69.565217391304344</v>
      </c>
      <c r="K5" s="1">
        <v>0</v>
      </c>
    </row>
    <row r="6" spans="1:11">
      <c r="A6" s="4" t="s">
        <v>5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16</v>
      </c>
      <c r="I6" s="1">
        <v>27</v>
      </c>
      <c r="J6" s="2">
        <f t="shared" si="0"/>
        <v>59.259259259259252</v>
      </c>
      <c r="K6" s="1">
        <v>0</v>
      </c>
    </row>
    <row r="7" spans="1:11">
      <c r="A7" s="4" t="s">
        <v>6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38</v>
      </c>
      <c r="I7" s="1">
        <v>94</v>
      </c>
      <c r="J7" s="2">
        <f t="shared" si="0"/>
        <v>40.425531914893611</v>
      </c>
      <c r="K7" s="1">
        <v>0</v>
      </c>
    </row>
    <row r="8" spans="1:11">
      <c r="A8" s="4" t="s">
        <v>7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2">
        <v>0</v>
      </c>
      <c r="K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10</v>
      </c>
      <c r="C2" s="10">
        <v>6</v>
      </c>
      <c r="D2" s="10">
        <v>1</v>
      </c>
      <c r="E2" s="10">
        <v>1</v>
      </c>
      <c r="F2" s="10">
        <v>2</v>
      </c>
      <c r="G2" s="10">
        <v>0</v>
      </c>
      <c r="H2" s="10">
        <f>94+75+61+71+38+76+24+47</f>
        <v>486</v>
      </c>
      <c r="I2" s="10">
        <f>38+49+41+43+15+1+24+48</f>
        <v>259</v>
      </c>
      <c r="J2" s="11">
        <f t="shared" ref="J2:J8" si="0">(H2/I2)*100</f>
        <v>187.64478764478764</v>
      </c>
      <c r="K2" s="10">
        <f>(C2*4)+(D2*2)</f>
        <v>26</v>
      </c>
    </row>
    <row r="3" spans="1:11">
      <c r="A3" s="4" t="s">
        <v>1</v>
      </c>
      <c r="B3" s="1">
        <v>10</v>
      </c>
      <c r="C3" s="1">
        <v>6</v>
      </c>
      <c r="D3" s="1">
        <v>0</v>
      </c>
      <c r="E3" s="1">
        <v>3</v>
      </c>
      <c r="F3" s="1">
        <v>1</v>
      </c>
      <c r="G3" s="1">
        <v>0</v>
      </c>
      <c r="H3" s="1">
        <f>46+90+23+28+118+15+34+55+48</f>
        <v>457</v>
      </c>
      <c r="I3" s="1">
        <f>32+13+43+37+6+38+18+26+47</f>
        <v>260</v>
      </c>
      <c r="J3" s="2">
        <f>(H3/I3)*100</f>
        <v>175.76923076923077</v>
      </c>
      <c r="K3" s="1">
        <f>(C3*4)+(D3*2)</f>
        <v>24</v>
      </c>
    </row>
    <row r="4" spans="1:11">
      <c r="A4" s="4" t="s">
        <v>4</v>
      </c>
      <c r="B4" s="1">
        <v>10</v>
      </c>
      <c r="C4" s="1">
        <v>5</v>
      </c>
      <c r="D4" s="1">
        <v>1</v>
      </c>
      <c r="E4" s="1">
        <v>2</v>
      </c>
      <c r="F4" s="1">
        <v>2</v>
      </c>
      <c r="G4" s="1">
        <v>0</v>
      </c>
      <c r="H4" s="1">
        <f>32+41+41+41+109+86+55+24</f>
        <v>429</v>
      </c>
      <c r="I4" s="1">
        <f>46+33+61+26+1+19+39+24</f>
        <v>249</v>
      </c>
      <c r="J4" s="2">
        <f>(H4/I4)*100</f>
        <v>172.28915662650604</v>
      </c>
      <c r="K4" s="1">
        <f>(C4*4)+(D4*2)</f>
        <v>22</v>
      </c>
    </row>
    <row r="5" spans="1:11">
      <c r="A5" s="4" t="s">
        <v>6</v>
      </c>
      <c r="B5" s="1">
        <v>10</v>
      </c>
      <c r="C5" s="1">
        <v>5</v>
      </c>
      <c r="D5" s="1">
        <v>0</v>
      </c>
      <c r="E5" s="1">
        <v>4</v>
      </c>
      <c r="F5" s="1">
        <v>1</v>
      </c>
      <c r="G5" s="1">
        <v>0</v>
      </c>
      <c r="H5" s="1">
        <f>38+33+43+70+61+18+39+77+44</f>
        <v>423</v>
      </c>
      <c r="I5" s="1">
        <f>94+41+23+6+16+34+55+1+25</f>
        <v>295</v>
      </c>
      <c r="J5" s="2">
        <f>(H5/I5)*100</f>
        <v>143.38983050847457</v>
      </c>
      <c r="K5" s="1">
        <f>(C5*4)+(D5*2)</f>
        <v>20</v>
      </c>
    </row>
    <row r="6" spans="1:11">
      <c r="A6" s="4" t="s">
        <v>3</v>
      </c>
      <c r="B6" s="1">
        <v>10</v>
      </c>
      <c r="C6" s="1">
        <v>4</v>
      </c>
      <c r="D6" s="1">
        <v>0</v>
      </c>
      <c r="E6" s="1">
        <v>5</v>
      </c>
      <c r="F6" s="1">
        <v>1</v>
      </c>
      <c r="G6" s="1">
        <v>0</v>
      </c>
      <c r="H6" s="1">
        <f>27+67+49+37+26+83+46+26+25</f>
        <v>386</v>
      </c>
      <c r="I6" s="1">
        <f>16+7+75+28+41+9+60+55+44</f>
        <v>335</v>
      </c>
      <c r="J6" s="2">
        <f t="shared" si="0"/>
        <v>115.22388059701491</v>
      </c>
      <c r="K6" s="1">
        <f>(C6*4)+(D6*2)</f>
        <v>16</v>
      </c>
    </row>
    <row r="7" spans="1:11">
      <c r="A7" s="4" t="s">
        <v>5</v>
      </c>
      <c r="B7" s="1">
        <v>10</v>
      </c>
      <c r="C7" s="1">
        <v>3</v>
      </c>
      <c r="D7" s="1">
        <v>0</v>
      </c>
      <c r="E7" s="1">
        <v>5</v>
      </c>
      <c r="F7" s="1">
        <v>2</v>
      </c>
      <c r="G7" s="1">
        <v>0</v>
      </c>
      <c r="H7" s="1">
        <f>16+13+60+43+16+19+60+34</f>
        <v>261</v>
      </c>
      <c r="I7" s="1">
        <f>27+90+16+71+61+86+46+26</f>
        <v>423</v>
      </c>
      <c r="J7" s="2">
        <f t="shared" si="0"/>
        <v>61.702127659574465</v>
      </c>
      <c r="K7" s="1">
        <f t="shared" ref="K7:K8" si="1">(C7*4)+(D7*2)</f>
        <v>12</v>
      </c>
    </row>
    <row r="8" spans="1:11">
      <c r="A8" s="4" t="s">
        <v>7</v>
      </c>
      <c r="B8" s="1">
        <v>10</v>
      </c>
      <c r="C8" s="1">
        <v>0</v>
      </c>
      <c r="D8" s="1">
        <v>0</v>
      </c>
      <c r="E8" s="1">
        <v>9</v>
      </c>
      <c r="F8" s="1">
        <v>1</v>
      </c>
      <c r="G8" s="1">
        <v>0</v>
      </c>
      <c r="H8" s="1">
        <f>7+16+6+6+1+9+1+1+26</f>
        <v>73</v>
      </c>
      <c r="I8" s="1">
        <f>67+60+70+118+109+83+76+77+34</f>
        <v>694</v>
      </c>
      <c r="J8" s="2">
        <f t="shared" si="0"/>
        <v>10.518731988472622</v>
      </c>
      <c r="K8" s="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9</v>
      </c>
      <c r="C2" s="10">
        <v>6</v>
      </c>
      <c r="D2" s="10">
        <v>1</v>
      </c>
      <c r="E2" s="10">
        <v>0</v>
      </c>
      <c r="F2" s="10">
        <v>2</v>
      </c>
      <c r="G2" s="10">
        <v>0</v>
      </c>
      <c r="H2" s="10">
        <f>94+75+61+71+38+76+24</f>
        <v>439</v>
      </c>
      <c r="I2" s="10">
        <f>38+49+41+43+15+1+24</f>
        <v>211</v>
      </c>
      <c r="J2" s="11">
        <f t="shared" ref="J2:J8" si="0">(H2/I2)*100</f>
        <v>208.0568720379147</v>
      </c>
      <c r="K2" s="10">
        <f>(C2*4)+(D2*2)</f>
        <v>26</v>
      </c>
    </row>
    <row r="3" spans="1:11">
      <c r="A3" s="4" t="s">
        <v>4</v>
      </c>
      <c r="B3" s="1">
        <v>9</v>
      </c>
      <c r="C3" s="1">
        <v>5</v>
      </c>
      <c r="D3" s="1">
        <v>1</v>
      </c>
      <c r="E3" s="1">
        <v>2</v>
      </c>
      <c r="F3" s="1">
        <v>1</v>
      </c>
      <c r="G3" s="1">
        <v>0</v>
      </c>
      <c r="H3" s="1">
        <f>32+41+41+41+109+86+55+24</f>
        <v>429</v>
      </c>
      <c r="I3" s="1">
        <f>46+33+61+26+1+19+39+24</f>
        <v>249</v>
      </c>
      <c r="J3" s="2">
        <f>(H3/I3)*100</f>
        <v>172.28915662650604</v>
      </c>
      <c r="K3" s="1">
        <f>(C3*4)+(D3*2)</f>
        <v>22</v>
      </c>
    </row>
    <row r="4" spans="1:11">
      <c r="A4" s="4" t="s">
        <v>1</v>
      </c>
      <c r="B4" s="1">
        <v>9</v>
      </c>
      <c r="C4" s="1">
        <v>5</v>
      </c>
      <c r="D4" s="1">
        <v>0</v>
      </c>
      <c r="E4" s="1">
        <v>3</v>
      </c>
      <c r="F4" s="1">
        <v>1</v>
      </c>
      <c r="G4" s="1">
        <v>0</v>
      </c>
      <c r="H4" s="1">
        <f>46+90+23+28+118+15+34+55</f>
        <v>409</v>
      </c>
      <c r="I4" s="1">
        <f>32+13+43+37+6+38+18+26</f>
        <v>213</v>
      </c>
      <c r="J4" s="2">
        <f t="shared" si="0"/>
        <v>192.01877934272301</v>
      </c>
      <c r="K4" s="1">
        <f>(C4*4)+(D4*2)</f>
        <v>20</v>
      </c>
    </row>
    <row r="5" spans="1:11">
      <c r="A5" s="4" t="s">
        <v>6</v>
      </c>
      <c r="B5" s="1">
        <v>9</v>
      </c>
      <c r="C5" s="1">
        <v>4</v>
      </c>
      <c r="D5" s="1">
        <v>0</v>
      </c>
      <c r="E5" s="1">
        <v>4</v>
      </c>
      <c r="F5" s="1">
        <v>1</v>
      </c>
      <c r="G5" s="1">
        <v>0</v>
      </c>
      <c r="H5" s="1">
        <f>38+33+43+70+61+18+39+77</f>
        <v>379</v>
      </c>
      <c r="I5" s="1">
        <f>94+41+23+6+16+34+55+1</f>
        <v>270</v>
      </c>
      <c r="J5" s="2">
        <f>(H5/I5)*100</f>
        <v>140.37037037037038</v>
      </c>
      <c r="K5" s="1">
        <f>(C5*4)+(D5*2)</f>
        <v>16</v>
      </c>
    </row>
    <row r="6" spans="1:11">
      <c r="A6" s="4" t="s">
        <v>3</v>
      </c>
      <c r="B6" s="1">
        <v>9</v>
      </c>
      <c r="C6" s="1">
        <v>4</v>
      </c>
      <c r="D6" s="1">
        <v>0</v>
      </c>
      <c r="E6" s="1">
        <v>4</v>
      </c>
      <c r="F6" s="1">
        <v>1</v>
      </c>
      <c r="G6" s="1">
        <v>0</v>
      </c>
      <c r="H6" s="1">
        <f>27+67+49+37+26+83+46+26</f>
        <v>361</v>
      </c>
      <c r="I6" s="1">
        <f>16+7+75+28+41+9+60+55</f>
        <v>291</v>
      </c>
      <c r="J6" s="2">
        <f t="shared" si="0"/>
        <v>124.05498281786942</v>
      </c>
      <c r="K6" s="1">
        <f>(C6*4)+(D6*2)</f>
        <v>16</v>
      </c>
    </row>
    <row r="7" spans="1:11">
      <c r="A7" s="4" t="s">
        <v>5</v>
      </c>
      <c r="B7" s="1">
        <v>9</v>
      </c>
      <c r="C7" s="1">
        <v>2</v>
      </c>
      <c r="D7" s="1">
        <v>0</v>
      </c>
      <c r="E7" s="1">
        <v>5</v>
      </c>
      <c r="F7" s="1">
        <v>2</v>
      </c>
      <c r="G7" s="1">
        <v>0</v>
      </c>
      <c r="H7" s="1">
        <f>16+13+60+43+16+19+60</f>
        <v>227</v>
      </c>
      <c r="I7" s="1">
        <f>27+90+16+71+61+86+46</f>
        <v>397</v>
      </c>
      <c r="J7" s="2">
        <f t="shared" si="0"/>
        <v>57.178841309823682</v>
      </c>
      <c r="K7" s="1">
        <f t="shared" ref="K7:K8" si="1">(C7*4)+(D7*2)</f>
        <v>8</v>
      </c>
    </row>
    <row r="8" spans="1:11">
      <c r="A8" s="4" t="s">
        <v>7</v>
      </c>
      <c r="B8" s="1">
        <v>9</v>
      </c>
      <c r="C8" s="1">
        <v>0</v>
      </c>
      <c r="D8" s="1">
        <v>0</v>
      </c>
      <c r="E8" s="1">
        <v>8</v>
      </c>
      <c r="F8" s="1">
        <v>1</v>
      </c>
      <c r="G8" s="1">
        <v>0</v>
      </c>
      <c r="H8" s="1">
        <f>7+16+6+6+1+9+1+1</f>
        <v>47</v>
      </c>
      <c r="I8" s="1">
        <f>67+60+70+118+109+83+76+77</f>
        <v>660</v>
      </c>
      <c r="J8" s="2">
        <f t="shared" si="0"/>
        <v>7.1212121212121211</v>
      </c>
      <c r="K8" s="1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>
      <c r="A2" s="7" t="s">
        <v>2</v>
      </c>
      <c r="B2" s="10">
        <v>8</v>
      </c>
      <c r="C2" s="10">
        <v>6</v>
      </c>
      <c r="D2" s="10">
        <v>0</v>
      </c>
      <c r="E2" s="10">
        <v>0</v>
      </c>
      <c r="F2" s="10">
        <v>2</v>
      </c>
      <c r="G2" s="10">
        <v>0</v>
      </c>
      <c r="H2" s="10">
        <f>94+75+61+71+38+76</f>
        <v>415</v>
      </c>
      <c r="I2" s="10">
        <f>38+49+41+43+15+1</f>
        <v>187</v>
      </c>
      <c r="J2" s="11">
        <f t="shared" ref="J2:J8" si="0">(H2/I2)*100</f>
        <v>221.92513368983958</v>
      </c>
      <c r="K2" s="10">
        <f>(C2*4)+(D2*2)</f>
        <v>24</v>
      </c>
    </row>
    <row r="3" spans="1:11">
      <c r="A3" s="4" t="s">
        <v>4</v>
      </c>
      <c r="B3" s="1">
        <v>8</v>
      </c>
      <c r="C3" s="1">
        <v>5</v>
      </c>
      <c r="D3" s="1">
        <v>0</v>
      </c>
      <c r="E3" s="1">
        <v>2</v>
      </c>
      <c r="F3" s="1">
        <v>1</v>
      </c>
      <c r="G3" s="1">
        <v>0</v>
      </c>
      <c r="H3" s="1">
        <f>32+41+41+41+109+86+55</f>
        <v>405</v>
      </c>
      <c r="I3" s="1">
        <f>46+33+61+26+1+19+39</f>
        <v>225</v>
      </c>
      <c r="J3" s="2">
        <f>(H3/I3)*100</f>
        <v>180</v>
      </c>
      <c r="K3" s="1">
        <f>(C3*4)+(D3*2)</f>
        <v>20</v>
      </c>
    </row>
    <row r="4" spans="1:11">
      <c r="A4" s="4" t="s">
        <v>1</v>
      </c>
      <c r="B4" s="1">
        <v>8</v>
      </c>
      <c r="C4" s="1">
        <v>4</v>
      </c>
      <c r="D4" s="1">
        <v>0</v>
      </c>
      <c r="E4" s="1">
        <v>3</v>
      </c>
      <c r="F4" s="1">
        <v>1</v>
      </c>
      <c r="G4" s="1">
        <v>0</v>
      </c>
      <c r="H4" s="1">
        <f>46+90+23+28+118+15+34</f>
        <v>354</v>
      </c>
      <c r="I4" s="1">
        <f>32+13+43+37+6+38+18</f>
        <v>187</v>
      </c>
      <c r="J4" s="2">
        <f t="shared" si="0"/>
        <v>189.30481283422461</v>
      </c>
      <c r="K4" s="1">
        <f>(C4*4)+(D4*2)</f>
        <v>16</v>
      </c>
    </row>
    <row r="5" spans="1:11">
      <c r="A5" s="4" t="s">
        <v>3</v>
      </c>
      <c r="B5" s="1">
        <v>8</v>
      </c>
      <c r="C5" s="1">
        <v>4</v>
      </c>
      <c r="D5" s="1">
        <v>0</v>
      </c>
      <c r="E5" s="1">
        <v>3</v>
      </c>
      <c r="F5" s="1">
        <v>1</v>
      </c>
      <c r="G5" s="1">
        <v>0</v>
      </c>
      <c r="H5" s="1">
        <f>27+67+49+37+26+83+46</f>
        <v>335</v>
      </c>
      <c r="I5" s="1">
        <f>16+7+75+28+41+9+60</f>
        <v>236</v>
      </c>
      <c r="J5" s="2">
        <f t="shared" si="0"/>
        <v>141.94915254237287</v>
      </c>
      <c r="K5" s="1">
        <f>(C5*4)+(D5*2)</f>
        <v>16</v>
      </c>
    </row>
    <row r="6" spans="1:11">
      <c r="A6" s="4" t="s">
        <v>6</v>
      </c>
      <c r="B6" s="1">
        <v>8</v>
      </c>
      <c r="C6" s="1">
        <v>3</v>
      </c>
      <c r="D6" s="1">
        <v>0</v>
      </c>
      <c r="E6" s="1">
        <v>4</v>
      </c>
      <c r="F6" s="1">
        <v>1</v>
      </c>
      <c r="G6" s="1">
        <v>0</v>
      </c>
      <c r="H6" s="1">
        <f>38+33+43+70+61+18+39</f>
        <v>302</v>
      </c>
      <c r="I6" s="1">
        <f>94+41+23+6+16+34+55</f>
        <v>269</v>
      </c>
      <c r="J6" s="2">
        <f t="shared" si="0"/>
        <v>112.26765799256506</v>
      </c>
      <c r="K6" s="1">
        <f>(C6*4)+(D6*2)</f>
        <v>12</v>
      </c>
    </row>
    <row r="7" spans="1:11">
      <c r="A7" s="4" t="s">
        <v>5</v>
      </c>
      <c r="B7" s="1">
        <v>8</v>
      </c>
      <c r="C7" s="1">
        <v>2</v>
      </c>
      <c r="D7" s="1">
        <v>0</v>
      </c>
      <c r="E7" s="1">
        <v>5</v>
      </c>
      <c r="F7" s="1">
        <v>1</v>
      </c>
      <c r="G7" s="1">
        <v>0</v>
      </c>
      <c r="H7" s="1">
        <f>16+13+60+43+16+19+60</f>
        <v>227</v>
      </c>
      <c r="I7" s="1">
        <f>27+90+16+71+61+86+46</f>
        <v>397</v>
      </c>
      <c r="J7" s="2">
        <f t="shared" si="0"/>
        <v>57.178841309823682</v>
      </c>
      <c r="K7" s="1">
        <f t="shared" ref="K7:K8" si="1">(C7*4)+(D7*2)</f>
        <v>8</v>
      </c>
    </row>
    <row r="8" spans="1:11">
      <c r="A8" s="4" t="s">
        <v>7</v>
      </c>
      <c r="B8" s="1">
        <v>8</v>
      </c>
      <c r="C8" s="1">
        <v>0</v>
      </c>
      <c r="D8" s="1">
        <v>0</v>
      </c>
      <c r="E8" s="1">
        <v>7</v>
      </c>
      <c r="F8" s="1">
        <v>1</v>
      </c>
      <c r="G8" s="1">
        <v>0</v>
      </c>
      <c r="H8" s="1">
        <f>7+16+6+6+1+9+1</f>
        <v>46</v>
      </c>
      <c r="I8" s="1">
        <f>67+60+70+118+109+83+76</f>
        <v>583</v>
      </c>
      <c r="J8" s="2">
        <f t="shared" si="0"/>
        <v>7.8902229845626071</v>
      </c>
      <c r="K8" s="1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 s="9" customFormat="1">
      <c r="A1" s="7" t="s">
        <v>0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14</v>
      </c>
      <c r="H1" s="8" t="s">
        <v>13</v>
      </c>
      <c r="I1" s="8" t="s">
        <v>15</v>
      </c>
      <c r="J1" s="8" t="s">
        <v>16</v>
      </c>
      <c r="K1" s="8" t="s">
        <v>17</v>
      </c>
    </row>
    <row r="2" spans="1:11" s="9" customFormat="1">
      <c r="A2" s="7" t="s">
        <v>2</v>
      </c>
      <c r="B2" s="10">
        <v>5</v>
      </c>
      <c r="C2" s="10">
        <v>5</v>
      </c>
      <c r="D2" s="10">
        <v>0</v>
      </c>
      <c r="E2" s="10">
        <v>0</v>
      </c>
      <c r="F2" s="10">
        <v>2</v>
      </c>
      <c r="G2" s="10">
        <v>0</v>
      </c>
      <c r="H2" s="10">
        <f>94+75+61+71+38</f>
        <v>339</v>
      </c>
      <c r="I2" s="10">
        <f>38+49+41+43+15</f>
        <v>186</v>
      </c>
      <c r="J2" s="11">
        <f t="shared" ref="J2:J8" si="0">(H2/I2)*100</f>
        <v>182.25806451612902</v>
      </c>
      <c r="K2" s="10">
        <f>(C2*4)+(D2*2)</f>
        <v>20</v>
      </c>
    </row>
    <row r="3" spans="1:11">
      <c r="A3" s="4" t="s">
        <v>1</v>
      </c>
      <c r="B3" s="1">
        <v>7</v>
      </c>
      <c r="C3" s="1">
        <v>4</v>
      </c>
      <c r="D3" s="1">
        <v>0</v>
      </c>
      <c r="E3" s="1">
        <v>3</v>
      </c>
      <c r="F3" s="1">
        <v>0</v>
      </c>
      <c r="G3" s="1">
        <v>0</v>
      </c>
      <c r="H3" s="1">
        <f>46+90+23+28+118+15+34</f>
        <v>354</v>
      </c>
      <c r="I3" s="1">
        <f>32+13+43+37+6+38+18</f>
        <v>187</v>
      </c>
      <c r="J3" s="2">
        <f t="shared" si="0"/>
        <v>189.30481283422461</v>
      </c>
      <c r="K3" s="1">
        <f>(C3*4)+(D3*2)</f>
        <v>16</v>
      </c>
    </row>
    <row r="4" spans="1:11">
      <c r="A4" s="4" t="s">
        <v>4</v>
      </c>
      <c r="B4" s="1">
        <v>6</v>
      </c>
      <c r="C4" s="1">
        <v>4</v>
      </c>
      <c r="D4" s="1">
        <v>0</v>
      </c>
      <c r="E4" s="1">
        <v>2</v>
      </c>
      <c r="F4" s="1">
        <v>1</v>
      </c>
      <c r="G4" s="1">
        <v>0</v>
      </c>
      <c r="H4" s="1">
        <f>32+41+41+41+109+86</f>
        <v>350</v>
      </c>
      <c r="I4" s="1">
        <f>46+33+61+26+1+19</f>
        <v>186</v>
      </c>
      <c r="J4" s="2">
        <f t="shared" si="0"/>
        <v>188.1720430107527</v>
      </c>
      <c r="K4" s="1">
        <f>(C4*4)+(D4*2)</f>
        <v>16</v>
      </c>
    </row>
    <row r="5" spans="1:11">
      <c r="A5" s="4" t="s">
        <v>3</v>
      </c>
      <c r="B5" s="1">
        <v>6</v>
      </c>
      <c r="C5" s="1">
        <v>4</v>
      </c>
      <c r="D5" s="1">
        <v>0</v>
      </c>
      <c r="E5" s="1">
        <v>2</v>
      </c>
      <c r="F5" s="1">
        <v>1</v>
      </c>
      <c r="G5" s="1">
        <v>0</v>
      </c>
      <c r="H5" s="1">
        <f>27+67+49+37+26+83</f>
        <v>289</v>
      </c>
      <c r="I5" s="1">
        <f>16+7+75+28+41+9</f>
        <v>176</v>
      </c>
      <c r="J5" s="2">
        <f t="shared" si="0"/>
        <v>164.20454545454547</v>
      </c>
      <c r="K5" s="1">
        <f>(C5*4)+(D5*2)</f>
        <v>16</v>
      </c>
    </row>
    <row r="6" spans="1:11">
      <c r="A6" s="4" t="s">
        <v>6</v>
      </c>
      <c r="B6" s="1">
        <v>6</v>
      </c>
      <c r="C6" s="1">
        <v>3</v>
      </c>
      <c r="D6" s="1">
        <v>0</v>
      </c>
      <c r="E6" s="1">
        <v>3</v>
      </c>
      <c r="F6" s="1">
        <v>1</v>
      </c>
      <c r="G6" s="1">
        <v>0</v>
      </c>
      <c r="H6" s="1">
        <f>38+33+43+70+61+18</f>
        <v>263</v>
      </c>
      <c r="I6" s="1">
        <f>94+41+23+6+16+34</f>
        <v>214</v>
      </c>
      <c r="J6" s="2">
        <f t="shared" si="0"/>
        <v>122.89719626168225</v>
      </c>
      <c r="K6" s="1">
        <f>(C6*4)+(D6*2)</f>
        <v>12</v>
      </c>
    </row>
    <row r="7" spans="1:11">
      <c r="A7" s="4" t="s">
        <v>5</v>
      </c>
      <c r="B7" s="1">
        <v>6</v>
      </c>
      <c r="C7" s="1">
        <v>1</v>
      </c>
      <c r="D7" s="1">
        <v>0</v>
      </c>
      <c r="E7" s="1">
        <v>5</v>
      </c>
      <c r="F7" s="1">
        <v>1</v>
      </c>
      <c r="G7" s="1">
        <v>0</v>
      </c>
      <c r="H7" s="1">
        <f>16+13+60+43+16+19</f>
        <v>167</v>
      </c>
      <c r="I7" s="1">
        <f>27+90+16+71+61+86</f>
        <v>351</v>
      </c>
      <c r="J7" s="2">
        <f t="shared" si="0"/>
        <v>47.578347578347582</v>
      </c>
      <c r="K7" s="1">
        <f t="shared" ref="K7:K8" si="1">(C7*4)+(D7*2)</f>
        <v>4</v>
      </c>
    </row>
    <row r="8" spans="1:11">
      <c r="A8" s="4" t="s">
        <v>7</v>
      </c>
      <c r="B8" s="1">
        <v>6</v>
      </c>
      <c r="C8" s="1">
        <v>0</v>
      </c>
      <c r="D8" s="1">
        <v>0</v>
      </c>
      <c r="E8" s="1">
        <v>6</v>
      </c>
      <c r="F8" s="1">
        <v>1</v>
      </c>
      <c r="G8" s="1">
        <v>0</v>
      </c>
      <c r="H8" s="1">
        <f>7+16+6+6+1+9</f>
        <v>45</v>
      </c>
      <c r="I8" s="1">
        <f>67+60+70+118+109+83</f>
        <v>507</v>
      </c>
      <c r="J8" s="2">
        <f t="shared" si="0"/>
        <v>8.8757396449704142</v>
      </c>
      <c r="K8" s="1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2" sqref="A2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5</v>
      </c>
      <c r="C2" s="1">
        <v>5</v>
      </c>
      <c r="D2" s="1">
        <v>0</v>
      </c>
      <c r="E2" s="1">
        <v>0</v>
      </c>
      <c r="F2" s="1">
        <v>1</v>
      </c>
      <c r="G2" s="1">
        <v>0</v>
      </c>
      <c r="H2" s="1">
        <f>94+75+61+71+38</f>
        <v>339</v>
      </c>
      <c r="I2" s="1">
        <f>38+49+41+43+15</f>
        <v>186</v>
      </c>
      <c r="J2" s="2">
        <f>(H2/I2)*100</f>
        <v>182.25806451612902</v>
      </c>
      <c r="K2" s="1">
        <f>(C2*4)+(D2*2)</f>
        <v>20</v>
      </c>
    </row>
    <row r="3" spans="1:11">
      <c r="A3" s="4" t="s">
        <v>1</v>
      </c>
      <c r="B3" s="1">
        <v>6</v>
      </c>
      <c r="C3" s="1">
        <v>3</v>
      </c>
      <c r="D3" s="1">
        <v>0</v>
      </c>
      <c r="E3" s="1">
        <v>3</v>
      </c>
      <c r="F3" s="1">
        <v>0</v>
      </c>
      <c r="G3" s="1">
        <v>0</v>
      </c>
      <c r="H3" s="1">
        <f>46+90+23+28+118+15</f>
        <v>320</v>
      </c>
      <c r="I3" s="1">
        <f>32+13+43+37+6+38</f>
        <v>169</v>
      </c>
      <c r="J3" s="2">
        <f>(H3/I3)*100</f>
        <v>189.3491124260355</v>
      </c>
      <c r="K3" s="1">
        <f>(C3*4)+(D3*2)</f>
        <v>12</v>
      </c>
    </row>
    <row r="4" spans="1:11">
      <c r="A4" s="4" t="s">
        <v>4</v>
      </c>
      <c r="B4" s="1">
        <v>5</v>
      </c>
      <c r="C4" s="1">
        <v>3</v>
      </c>
      <c r="D4" s="1">
        <v>0</v>
      </c>
      <c r="E4" s="1">
        <v>2</v>
      </c>
      <c r="F4" s="1">
        <v>1</v>
      </c>
      <c r="G4" s="1">
        <v>0</v>
      </c>
      <c r="H4" s="1">
        <f>32+41+41+41+109</f>
        <v>264</v>
      </c>
      <c r="I4" s="1">
        <f>46+33+61+26+1</f>
        <v>167</v>
      </c>
      <c r="J4" s="2">
        <f>(H4/I4)*100</f>
        <v>158.08383233532933</v>
      </c>
      <c r="K4" s="1">
        <f>(C4*4)+(D4*2)</f>
        <v>12</v>
      </c>
    </row>
    <row r="5" spans="1:11">
      <c r="A5" s="4" t="s">
        <v>6</v>
      </c>
      <c r="B5" s="1">
        <v>5</v>
      </c>
      <c r="C5" s="1">
        <v>3</v>
      </c>
      <c r="D5" s="1">
        <v>0</v>
      </c>
      <c r="E5" s="1">
        <v>2</v>
      </c>
      <c r="F5" s="1">
        <v>1</v>
      </c>
      <c r="G5" s="1">
        <v>0</v>
      </c>
      <c r="H5" s="1">
        <f>38+33+43+70+61</f>
        <v>245</v>
      </c>
      <c r="I5" s="1">
        <f>94+41+23+6+16</f>
        <v>180</v>
      </c>
      <c r="J5" s="2">
        <f>(H5/I5)*100</f>
        <v>136.11111111111111</v>
      </c>
      <c r="K5" s="1">
        <f>(C5*4)+(D5*2)</f>
        <v>12</v>
      </c>
    </row>
    <row r="6" spans="1:11">
      <c r="A6" s="4" t="s">
        <v>3</v>
      </c>
      <c r="B6" s="1">
        <v>5</v>
      </c>
      <c r="C6" s="1">
        <v>3</v>
      </c>
      <c r="D6" s="1">
        <v>0</v>
      </c>
      <c r="E6" s="1">
        <v>2</v>
      </c>
      <c r="F6" s="1">
        <v>1</v>
      </c>
      <c r="G6" s="1">
        <v>0</v>
      </c>
      <c r="H6" s="1">
        <f>27+67+49+37+26</f>
        <v>206</v>
      </c>
      <c r="I6" s="1">
        <f>16+7+75+28+41</f>
        <v>167</v>
      </c>
      <c r="J6" s="2">
        <f>(H6/I6)*100</f>
        <v>123.35329341317365</v>
      </c>
      <c r="K6" s="1">
        <f>(C6*4)+(D6*2)</f>
        <v>12</v>
      </c>
    </row>
    <row r="7" spans="1:11">
      <c r="A7" s="4" t="s">
        <v>5</v>
      </c>
      <c r="B7" s="1">
        <v>5</v>
      </c>
      <c r="C7" s="1">
        <v>1</v>
      </c>
      <c r="D7" s="1">
        <v>0</v>
      </c>
      <c r="E7" s="1">
        <v>4</v>
      </c>
      <c r="F7" s="1">
        <v>1</v>
      </c>
      <c r="G7" s="1">
        <v>0</v>
      </c>
      <c r="H7" s="1">
        <f>16+13+60+43+16</f>
        <v>148</v>
      </c>
      <c r="I7" s="1">
        <f>27+90+16+71+61</f>
        <v>265</v>
      </c>
      <c r="J7" s="2">
        <f t="shared" ref="J7:J8" si="0">(H7/I7)*100</f>
        <v>55.849056603773583</v>
      </c>
      <c r="K7" s="1">
        <f t="shared" ref="K7:K8" si="1">(C7*4)+(D7*2)</f>
        <v>4</v>
      </c>
    </row>
    <row r="8" spans="1:11">
      <c r="A8" s="4" t="s">
        <v>7</v>
      </c>
      <c r="B8" s="1">
        <v>5</v>
      </c>
      <c r="C8" s="1">
        <v>0</v>
      </c>
      <c r="D8" s="1">
        <v>0</v>
      </c>
      <c r="E8" s="1">
        <v>5</v>
      </c>
      <c r="F8" s="1">
        <v>1</v>
      </c>
      <c r="G8" s="1">
        <v>0</v>
      </c>
      <c r="H8" s="1">
        <f>7+16+6+6+1</f>
        <v>36</v>
      </c>
      <c r="I8" s="1">
        <f>67+60+70+118+109</f>
        <v>424</v>
      </c>
      <c r="J8" s="2">
        <f t="shared" si="0"/>
        <v>8.4905660377358494</v>
      </c>
      <c r="K8" s="1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L4" sqref="L4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4</v>
      </c>
      <c r="C2" s="1">
        <v>4</v>
      </c>
      <c r="D2" s="1">
        <v>0</v>
      </c>
      <c r="E2" s="1">
        <v>0</v>
      </c>
      <c r="F2" s="1">
        <v>1</v>
      </c>
      <c r="G2" s="1">
        <v>0</v>
      </c>
      <c r="H2" s="1">
        <f>301*3</f>
        <v>903</v>
      </c>
      <c r="I2" s="1">
        <f>171*3</f>
        <v>513</v>
      </c>
      <c r="J2" s="2">
        <f>(H2/I2)*100</f>
        <v>176.0233918128655</v>
      </c>
      <c r="K2" s="1">
        <f>(C2*4)+(D2*2)</f>
        <v>16</v>
      </c>
    </row>
    <row r="3" spans="1:11">
      <c r="A3" s="4" t="s">
        <v>1</v>
      </c>
      <c r="B3" s="1">
        <v>5</v>
      </c>
      <c r="C3" s="1">
        <v>3</v>
      </c>
      <c r="D3" s="1">
        <v>0</v>
      </c>
      <c r="E3" s="1">
        <v>2</v>
      </c>
      <c r="F3" s="1">
        <v>0</v>
      </c>
      <c r="G3" s="1">
        <v>0</v>
      </c>
      <c r="H3" s="1">
        <f>305*2.4</f>
        <v>732</v>
      </c>
      <c r="I3" s="1">
        <f>131*2.4</f>
        <v>314.39999999999998</v>
      </c>
      <c r="J3" s="2">
        <f>(H3/I3)*100</f>
        <v>232.82442748091606</v>
      </c>
      <c r="K3" s="1">
        <f>(C3*4)+(D3*2)</f>
        <v>12</v>
      </c>
    </row>
    <row r="4" spans="1:11">
      <c r="A4" s="4" t="s">
        <v>3</v>
      </c>
      <c r="B4" s="1">
        <v>5</v>
      </c>
      <c r="C4" s="1">
        <v>3</v>
      </c>
      <c r="D4" s="1">
        <v>0</v>
      </c>
      <c r="E4" s="1">
        <v>2</v>
      </c>
      <c r="F4" s="1">
        <v>0</v>
      </c>
      <c r="G4" s="1">
        <v>0</v>
      </c>
      <c r="H4" s="1">
        <f>206*2.4</f>
        <v>494.4</v>
      </c>
      <c r="I4" s="1">
        <f>167*2.4</f>
        <v>400.8</v>
      </c>
      <c r="J4" s="2">
        <f>(H4/I4)*100</f>
        <v>123.35329341317365</v>
      </c>
      <c r="K4" s="1">
        <f>(C4*4)+(D4*2)</f>
        <v>12</v>
      </c>
    </row>
    <row r="5" spans="1:11">
      <c r="A5" s="4" t="s">
        <v>6</v>
      </c>
      <c r="B5" s="1">
        <v>4</v>
      </c>
      <c r="C5" s="1">
        <v>2</v>
      </c>
      <c r="D5" s="1">
        <v>0</v>
      </c>
      <c r="E5" s="1">
        <v>2</v>
      </c>
      <c r="F5" s="1">
        <v>1</v>
      </c>
      <c r="G5" s="1">
        <v>0</v>
      </c>
      <c r="H5" s="1">
        <f>184*3</f>
        <v>552</v>
      </c>
      <c r="I5" s="1">
        <f>164*3</f>
        <v>492</v>
      </c>
      <c r="J5" s="2">
        <f>(H5/I5)*100</f>
        <v>112.19512195121952</v>
      </c>
      <c r="K5" s="1">
        <f>(C5*4)+(D5*2)</f>
        <v>8</v>
      </c>
    </row>
    <row r="6" spans="1:11">
      <c r="A6" s="4" t="s">
        <v>4</v>
      </c>
      <c r="B6" s="1">
        <v>4</v>
      </c>
      <c r="C6" s="1">
        <v>2</v>
      </c>
      <c r="D6" s="1">
        <v>0</v>
      </c>
      <c r="E6" s="1">
        <v>2</v>
      </c>
      <c r="F6" s="1">
        <v>1</v>
      </c>
      <c r="G6" s="1">
        <v>0</v>
      </c>
      <c r="H6" s="1">
        <f>155*3</f>
        <v>465</v>
      </c>
      <c r="I6" s="1">
        <f>166*3</f>
        <v>498</v>
      </c>
      <c r="J6" s="2">
        <f t="shared" ref="J6:J8" si="0">(H6/I6)*100</f>
        <v>93.373493975903614</v>
      </c>
      <c r="K6" s="1">
        <f t="shared" ref="K6:K8" si="1">(C6*4)+(D6*2)</f>
        <v>8</v>
      </c>
    </row>
    <row r="7" spans="1:11">
      <c r="A7" s="4" t="s">
        <v>5</v>
      </c>
      <c r="B7" s="1">
        <v>4</v>
      </c>
      <c r="C7" s="1">
        <v>1</v>
      </c>
      <c r="D7" s="1">
        <v>0</v>
      </c>
      <c r="E7" s="1">
        <v>3</v>
      </c>
      <c r="F7" s="1">
        <v>1</v>
      </c>
      <c r="G7" s="1">
        <v>0</v>
      </c>
      <c r="H7" s="1">
        <f>132*3</f>
        <v>396</v>
      </c>
      <c r="I7" s="1">
        <f>204*3</f>
        <v>612</v>
      </c>
      <c r="J7" s="2">
        <f t="shared" si="0"/>
        <v>64.705882352941174</v>
      </c>
      <c r="K7" s="1">
        <f t="shared" si="1"/>
        <v>4</v>
      </c>
    </row>
    <row r="8" spans="1:11">
      <c r="A8" s="4" t="s">
        <v>7</v>
      </c>
      <c r="B8" s="1">
        <v>4</v>
      </c>
      <c r="C8" s="1">
        <v>0</v>
      </c>
      <c r="D8" s="1">
        <v>0</v>
      </c>
      <c r="E8" s="1">
        <v>4</v>
      </c>
      <c r="F8" s="1">
        <v>1</v>
      </c>
      <c r="G8" s="1">
        <v>0</v>
      </c>
      <c r="H8" s="1">
        <f>35*3</f>
        <v>105</v>
      </c>
      <c r="I8" s="1">
        <f>315*3</f>
        <v>945</v>
      </c>
      <c r="J8" s="2">
        <f t="shared" si="0"/>
        <v>11.111111111111111</v>
      </c>
      <c r="K8" s="1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3</v>
      </c>
      <c r="C2" s="1">
        <v>3</v>
      </c>
      <c r="D2" s="1">
        <v>0</v>
      </c>
      <c r="E2" s="1">
        <v>0</v>
      </c>
      <c r="F2" s="1">
        <v>1</v>
      </c>
      <c r="G2" s="1">
        <v>0</v>
      </c>
      <c r="H2" s="1">
        <f>94+75+61</f>
        <v>230</v>
      </c>
      <c r="I2" s="1">
        <f>38+49+41</f>
        <v>128</v>
      </c>
      <c r="J2" s="2">
        <f>(H2/I2)*100</f>
        <v>179.6875</v>
      </c>
      <c r="K2" s="1">
        <f>(C2*4)+(D2*2)</f>
        <v>12</v>
      </c>
    </row>
    <row r="3" spans="1:11">
      <c r="A3" s="4" t="s">
        <v>3</v>
      </c>
      <c r="B3" s="1">
        <v>4</v>
      </c>
      <c r="C3" s="1">
        <v>3</v>
      </c>
      <c r="D3" s="1">
        <v>0</v>
      </c>
      <c r="E3" s="1">
        <v>1</v>
      </c>
      <c r="F3" s="1">
        <v>0</v>
      </c>
      <c r="G3" s="1">
        <v>0</v>
      </c>
      <c r="H3" s="1">
        <f>27+67+49+37</f>
        <v>180</v>
      </c>
      <c r="I3" s="1">
        <f>16+7+75+28</f>
        <v>126</v>
      </c>
      <c r="J3" s="2">
        <f>(H3/I3)*100</f>
        <v>142.85714285714286</v>
      </c>
      <c r="K3" s="1">
        <f>(C3*4)+(D3*2)</f>
        <v>12</v>
      </c>
    </row>
    <row r="4" spans="1:11">
      <c r="A4" s="4" t="s">
        <v>1</v>
      </c>
      <c r="B4" s="1">
        <v>4</v>
      </c>
      <c r="C4" s="1">
        <v>2</v>
      </c>
      <c r="D4" s="1">
        <v>0</v>
      </c>
      <c r="E4" s="1">
        <v>2</v>
      </c>
      <c r="F4" s="1">
        <v>0</v>
      </c>
      <c r="G4" s="1">
        <v>0</v>
      </c>
      <c r="H4" s="1">
        <f>46+90+23+28</f>
        <v>187</v>
      </c>
      <c r="I4" s="1">
        <f>32+13+43+37</f>
        <v>125</v>
      </c>
      <c r="J4" s="2">
        <f>(H4/I4)*100</f>
        <v>149.6</v>
      </c>
      <c r="K4" s="1">
        <f>(C4*4)+(D4*2)</f>
        <v>8</v>
      </c>
    </row>
    <row r="5" spans="1:11">
      <c r="A5" s="4" t="s">
        <v>6</v>
      </c>
      <c r="B5" s="1">
        <v>4</v>
      </c>
      <c r="C5" s="1">
        <v>2</v>
      </c>
      <c r="D5" s="1">
        <v>0</v>
      </c>
      <c r="E5" s="1">
        <v>2</v>
      </c>
      <c r="F5" s="1">
        <v>0</v>
      </c>
      <c r="G5" s="1">
        <v>0</v>
      </c>
      <c r="H5" s="1">
        <f>38+33+43+70</f>
        <v>184</v>
      </c>
      <c r="I5" s="1">
        <f>94+41+23+6</f>
        <v>164</v>
      </c>
      <c r="J5" s="2">
        <f>(H5/I5)*100</f>
        <v>112.19512195121952</v>
      </c>
      <c r="K5" s="1">
        <f>(C5*4)+(D5*2)</f>
        <v>8</v>
      </c>
    </row>
    <row r="6" spans="1:11">
      <c r="A6" s="4" t="s">
        <v>4</v>
      </c>
      <c r="B6" s="1">
        <v>3</v>
      </c>
      <c r="C6" s="1">
        <v>1</v>
      </c>
      <c r="D6" s="1">
        <v>0</v>
      </c>
      <c r="E6" s="1">
        <v>2</v>
      </c>
      <c r="F6" s="1">
        <v>1</v>
      </c>
      <c r="G6" s="1">
        <v>0</v>
      </c>
      <c r="H6" s="1">
        <f>32+41+41</f>
        <v>114</v>
      </c>
      <c r="I6" s="1">
        <f>46+33+61</f>
        <v>140</v>
      </c>
      <c r="J6" s="2">
        <f t="shared" ref="J6:J8" si="0">(H6/I6)*100</f>
        <v>81.428571428571431</v>
      </c>
      <c r="K6" s="1">
        <f t="shared" ref="K6:K8" si="1"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1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3</v>
      </c>
      <c r="C8" s="1">
        <v>0</v>
      </c>
      <c r="D8" s="1">
        <v>0</v>
      </c>
      <c r="E8" s="1">
        <v>3</v>
      </c>
      <c r="F8" s="1">
        <v>1</v>
      </c>
      <c r="G8" s="1">
        <v>0</v>
      </c>
      <c r="H8" s="1">
        <f>7+16+6</f>
        <v>29</v>
      </c>
      <c r="I8" s="1">
        <f>67+60+70</f>
        <v>197</v>
      </c>
      <c r="J8" s="2">
        <f t="shared" si="0"/>
        <v>14.720812182741117</v>
      </c>
      <c r="K8" s="1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sqref="A1:K8"/>
    </sheetView>
  </sheetViews>
  <sheetFormatPr defaultRowHeight="15"/>
  <cols>
    <col min="1" max="1" width="25.7109375" bestFit="1" customWidth="1"/>
  </cols>
  <sheetData>
    <row r="1" spans="1:11">
      <c r="A1" s="5" t="s">
        <v>0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14</v>
      </c>
      <c r="H1" s="6" t="s">
        <v>13</v>
      </c>
      <c r="I1" s="6" t="s">
        <v>15</v>
      </c>
      <c r="J1" s="6" t="s">
        <v>16</v>
      </c>
      <c r="K1" s="6" t="s">
        <v>17</v>
      </c>
    </row>
    <row r="2" spans="1:11">
      <c r="A2" s="4" t="s">
        <v>2</v>
      </c>
      <c r="B2" s="1">
        <v>2</v>
      </c>
      <c r="C2" s="1">
        <v>2</v>
      </c>
      <c r="D2" s="1">
        <v>0</v>
      </c>
      <c r="E2" s="1">
        <v>0</v>
      </c>
      <c r="F2" s="1">
        <v>1</v>
      </c>
      <c r="G2" s="1">
        <v>0</v>
      </c>
      <c r="H2" s="1">
        <f>94+75</f>
        <v>169</v>
      </c>
      <c r="I2" s="1">
        <f>38+49</f>
        <v>87</v>
      </c>
      <c r="J2" s="2">
        <f>(H2/I2)*100</f>
        <v>194.25287356321837</v>
      </c>
      <c r="K2" s="1">
        <f>(C2*4)+(D2*2)</f>
        <v>8</v>
      </c>
    </row>
    <row r="3" spans="1:11">
      <c r="A3" s="4" t="s">
        <v>1</v>
      </c>
      <c r="B3" s="1">
        <v>3</v>
      </c>
      <c r="C3" s="1">
        <v>2</v>
      </c>
      <c r="D3" s="1">
        <v>0</v>
      </c>
      <c r="E3" s="1">
        <v>1</v>
      </c>
      <c r="F3" s="1">
        <v>0</v>
      </c>
      <c r="G3" s="1">
        <v>0</v>
      </c>
      <c r="H3" s="1">
        <f>46+90+23</f>
        <v>159</v>
      </c>
      <c r="I3" s="1">
        <f>32+13+43</f>
        <v>88</v>
      </c>
      <c r="J3" s="2">
        <f>(H3/I3)*100</f>
        <v>180.68181818181819</v>
      </c>
      <c r="K3" s="1">
        <f>(C3*4)+(D3*2)</f>
        <v>8</v>
      </c>
    </row>
    <row r="4" spans="1:11">
      <c r="A4" s="4" t="s">
        <v>3</v>
      </c>
      <c r="B4" s="1">
        <v>3</v>
      </c>
      <c r="C4" s="1">
        <v>2</v>
      </c>
      <c r="D4" s="1">
        <v>0</v>
      </c>
      <c r="E4" s="1">
        <v>1</v>
      </c>
      <c r="F4" s="1">
        <v>0</v>
      </c>
      <c r="G4" s="1">
        <v>0</v>
      </c>
      <c r="H4" s="1">
        <f>27+67+49</f>
        <v>143</v>
      </c>
      <c r="I4" s="1">
        <f>16+7+75</f>
        <v>98</v>
      </c>
      <c r="J4" s="2">
        <f>(H4/I4)*100</f>
        <v>145.91836734693877</v>
      </c>
      <c r="K4" s="1">
        <f>(C4*4)+(D4*2)</f>
        <v>8</v>
      </c>
    </row>
    <row r="5" spans="1:11">
      <c r="A5" s="4" t="s">
        <v>4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0</v>
      </c>
      <c r="H5" s="1">
        <f>32+41</f>
        <v>73</v>
      </c>
      <c r="I5" s="1">
        <f>46+33</f>
        <v>79</v>
      </c>
      <c r="J5" s="2">
        <f t="shared" ref="J5:J8" si="0">(H5/I5)*100</f>
        <v>92.405063291139243</v>
      </c>
      <c r="K5" s="1">
        <f t="shared" ref="K5:K8" si="1">(C5*4)+(D5*2)</f>
        <v>4</v>
      </c>
    </row>
    <row r="6" spans="1:11">
      <c r="A6" s="4" t="s">
        <v>6</v>
      </c>
      <c r="B6" s="1">
        <v>3</v>
      </c>
      <c r="C6" s="1">
        <v>1</v>
      </c>
      <c r="D6" s="1">
        <v>0</v>
      </c>
      <c r="E6" s="1">
        <v>2</v>
      </c>
      <c r="F6" s="1">
        <v>0</v>
      </c>
      <c r="G6" s="1">
        <v>0</v>
      </c>
      <c r="H6" s="1">
        <f>38+33+43</f>
        <v>114</v>
      </c>
      <c r="I6" s="1">
        <f>94+41+23</f>
        <v>158</v>
      </c>
      <c r="J6" s="2">
        <f>(H6/I6)*100</f>
        <v>72.151898734177209</v>
      </c>
      <c r="K6" s="1">
        <f>(C6*4)+(D6*2)</f>
        <v>4</v>
      </c>
    </row>
    <row r="7" spans="1:11">
      <c r="A7" s="4" t="s">
        <v>5</v>
      </c>
      <c r="B7" s="1">
        <v>3</v>
      </c>
      <c r="C7" s="1">
        <v>1</v>
      </c>
      <c r="D7" s="1">
        <v>0</v>
      </c>
      <c r="E7" s="1">
        <v>2</v>
      </c>
      <c r="F7" s="1">
        <v>0</v>
      </c>
      <c r="G7" s="1">
        <v>0</v>
      </c>
      <c r="H7" s="1">
        <f>16+13+60</f>
        <v>89</v>
      </c>
      <c r="I7" s="1">
        <f>27+90+16</f>
        <v>133</v>
      </c>
      <c r="J7" s="2">
        <f t="shared" si="0"/>
        <v>66.917293233082702</v>
      </c>
      <c r="K7" s="1">
        <f t="shared" si="1"/>
        <v>4</v>
      </c>
    </row>
    <row r="8" spans="1:11">
      <c r="A8" s="4" t="s">
        <v>7</v>
      </c>
      <c r="B8" s="1">
        <v>2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f>7+16</f>
        <v>23</v>
      </c>
      <c r="I8" s="1">
        <f>67+60</f>
        <v>127</v>
      </c>
      <c r="J8" s="2">
        <f t="shared" si="0"/>
        <v>18.110236220472441</v>
      </c>
      <c r="K8" s="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Rd 11</vt:lpstr>
      <vt:lpstr>Rd 10</vt:lpstr>
      <vt:lpstr>Rd 9</vt:lpstr>
      <vt:lpstr>Rd 8</vt:lpstr>
      <vt:lpstr>Rd 7 1-2way mark</vt:lpstr>
      <vt:lpstr>Rd 6</vt:lpstr>
      <vt:lpstr>Rd 5</vt:lpstr>
      <vt:lpstr>Rd 4</vt:lpstr>
      <vt:lpstr>Rd 3</vt:lpstr>
      <vt:lpstr>Rd 2</vt:lpstr>
      <vt:lpstr>Rd 1</vt:lpstr>
    </vt:vector>
  </TitlesOfParts>
  <Company>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2009-04-25T11:30:14Z</dcterms:created>
  <dcterms:modified xsi:type="dcterms:W3CDTF">2009-07-11T05:11:20Z</dcterms:modified>
</cp:coreProperties>
</file>