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8975" windowHeight="11955"/>
  </bookViews>
  <sheets>
    <sheet name="Rd 4" sheetId="4" r:id="rId1"/>
    <sheet name="Rd 3" sheetId="3" r:id="rId2"/>
    <sheet name="Rd 2" sheetId="2" r:id="rId3"/>
    <sheet name="Rd 1" sheetId="1" r:id="rId4"/>
  </sheets>
  <calcPr calcId="125725"/>
</workbook>
</file>

<file path=xl/calcChain.xml><?xml version="1.0" encoding="utf-8"?>
<calcChain xmlns="http://schemas.openxmlformats.org/spreadsheetml/2006/main">
  <c r="K3" i="4"/>
  <c r="I3"/>
  <c r="H3"/>
  <c r="J3" s="1"/>
  <c r="I6"/>
  <c r="H6"/>
  <c r="I4"/>
  <c r="H4"/>
  <c r="I2"/>
  <c r="H2"/>
  <c r="I8"/>
  <c r="H8"/>
  <c r="I5"/>
  <c r="H5"/>
  <c r="K8"/>
  <c r="K7"/>
  <c r="I7"/>
  <c r="H7"/>
  <c r="J7" s="1"/>
  <c r="K5"/>
  <c r="K6"/>
  <c r="J6"/>
  <c r="K4"/>
  <c r="J4"/>
  <c r="K2"/>
  <c r="J2"/>
  <c r="K3" i="2"/>
  <c r="I3"/>
  <c r="H3"/>
  <c r="J3" s="1"/>
  <c r="K2"/>
  <c r="I2"/>
  <c r="H2"/>
  <c r="J2" s="1"/>
  <c r="I8"/>
  <c r="H8"/>
  <c r="I7"/>
  <c r="H7"/>
  <c r="I6"/>
  <c r="H6"/>
  <c r="I4"/>
  <c r="H4"/>
  <c r="K8" i="3"/>
  <c r="I8"/>
  <c r="H8"/>
  <c r="J8" s="1"/>
  <c r="K7"/>
  <c r="I7"/>
  <c r="H7"/>
  <c r="J7" s="1"/>
  <c r="K6"/>
  <c r="I6"/>
  <c r="H6"/>
  <c r="J6" s="1"/>
  <c r="K5"/>
  <c r="I5"/>
  <c r="H5"/>
  <c r="J5" s="1"/>
  <c r="K4"/>
  <c r="I4"/>
  <c r="H4"/>
  <c r="J4" s="1"/>
  <c r="K3"/>
  <c r="I3"/>
  <c r="H3"/>
  <c r="J3" s="1"/>
  <c r="K2"/>
  <c r="I2"/>
  <c r="H2"/>
  <c r="J2" s="1"/>
  <c r="K4" i="2"/>
  <c r="J7"/>
  <c r="J6"/>
  <c r="H5"/>
  <c r="K5"/>
  <c r="K7"/>
  <c r="K6"/>
  <c r="K8"/>
  <c r="I5"/>
  <c r="J7" i="1"/>
  <c r="J6"/>
  <c r="J5"/>
  <c r="J4"/>
  <c r="J3"/>
  <c r="J2"/>
  <c r="J8" i="4" l="1"/>
  <c r="J5"/>
  <c r="J8" i="2"/>
  <c r="J4"/>
  <c r="J5"/>
</calcChain>
</file>

<file path=xl/sharedStrings.xml><?xml version="1.0" encoding="utf-8"?>
<sst xmlns="http://schemas.openxmlformats.org/spreadsheetml/2006/main" count="72" uniqueCount="18">
  <si>
    <t>Club</t>
  </si>
  <si>
    <t>Balmain Dockers</t>
  </si>
  <si>
    <t>Newtown Breakaways</t>
  </si>
  <si>
    <t>Sydney University Bombers</t>
  </si>
  <si>
    <t>Western Wolves</t>
  </si>
  <si>
    <t>St George Dragons</t>
  </si>
  <si>
    <t>Bondi Shamrocks</t>
  </si>
  <si>
    <t>UNSW / Easts</t>
  </si>
  <si>
    <t>Played</t>
  </si>
  <si>
    <t>Win</t>
  </si>
  <si>
    <t>Draw</t>
  </si>
  <si>
    <t>Lost</t>
  </si>
  <si>
    <t>Byes</t>
  </si>
  <si>
    <t>For</t>
  </si>
  <si>
    <t>Forfeit</t>
  </si>
  <si>
    <t>Against</t>
  </si>
  <si>
    <t>%</t>
  </si>
  <si>
    <t>Pts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</si>
</sst>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G15" sqref="G15"/>
    </sheetView>
  </sheetViews>
  <sheetFormatPr defaultRowHeight="15"/>
  <cols>
    <col min="1" max="1" width="25.7109375" bestFit="1" customWidth="1"/>
  </cols>
  <sheetData>
    <row r="1" spans="1:11">
      <c r="A1" s="5" t="s">
        <v>0</v>
      </c>
      <c r="B1" s="6" t="s">
        <v>8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14</v>
      </c>
      <c r="H1" s="6" t="s">
        <v>13</v>
      </c>
      <c r="I1" s="6" t="s">
        <v>15</v>
      </c>
      <c r="J1" s="6" t="s">
        <v>16</v>
      </c>
      <c r="K1" s="6" t="s">
        <v>17</v>
      </c>
    </row>
    <row r="2" spans="1:11">
      <c r="A2" s="4" t="s">
        <v>2</v>
      </c>
      <c r="B2" s="1">
        <v>3</v>
      </c>
      <c r="C2" s="1">
        <v>3</v>
      </c>
      <c r="D2" s="1">
        <v>0</v>
      </c>
      <c r="E2" s="1">
        <v>0</v>
      </c>
      <c r="F2" s="1">
        <v>1</v>
      </c>
      <c r="G2" s="1">
        <v>0</v>
      </c>
      <c r="H2" s="1">
        <f>94+75+61</f>
        <v>230</v>
      </c>
      <c r="I2" s="1">
        <f>38+49+41</f>
        <v>128</v>
      </c>
      <c r="J2" s="2">
        <f>(H2/I2)*100</f>
        <v>179.6875</v>
      </c>
      <c r="K2" s="1">
        <f>(C2*4)+(D2*2)</f>
        <v>12</v>
      </c>
    </row>
    <row r="3" spans="1:11">
      <c r="A3" s="4" t="s">
        <v>3</v>
      </c>
      <c r="B3" s="1">
        <v>4</v>
      </c>
      <c r="C3" s="1">
        <v>3</v>
      </c>
      <c r="D3" s="1">
        <v>0</v>
      </c>
      <c r="E3" s="1">
        <v>1</v>
      </c>
      <c r="F3" s="1">
        <v>0</v>
      </c>
      <c r="G3" s="1">
        <v>0</v>
      </c>
      <c r="H3" s="1">
        <f>27+67+49+37</f>
        <v>180</v>
      </c>
      <c r="I3" s="1">
        <f>16+7+75+28</f>
        <v>126</v>
      </c>
      <c r="J3" s="2">
        <f>(H3/I3)*100</f>
        <v>142.85714285714286</v>
      </c>
      <c r="K3" s="1">
        <f>(C3*4)+(D3*2)</f>
        <v>12</v>
      </c>
    </row>
    <row r="4" spans="1:11">
      <c r="A4" s="4" t="s">
        <v>1</v>
      </c>
      <c r="B4" s="1">
        <v>4</v>
      </c>
      <c r="C4" s="1">
        <v>2</v>
      </c>
      <c r="D4" s="1">
        <v>0</v>
      </c>
      <c r="E4" s="1">
        <v>2</v>
      </c>
      <c r="F4" s="1">
        <v>0</v>
      </c>
      <c r="G4" s="1">
        <v>0</v>
      </c>
      <c r="H4" s="1">
        <f>46+90+23+28</f>
        <v>187</v>
      </c>
      <c r="I4" s="1">
        <f>32+13+43+37</f>
        <v>125</v>
      </c>
      <c r="J4" s="2">
        <f>(H4/I4)*100</f>
        <v>149.6</v>
      </c>
      <c r="K4" s="1">
        <f>(C4*4)+(D4*2)</f>
        <v>8</v>
      </c>
    </row>
    <row r="5" spans="1:11">
      <c r="A5" s="4" t="s">
        <v>6</v>
      </c>
      <c r="B5" s="1">
        <v>4</v>
      </c>
      <c r="C5" s="1">
        <v>2</v>
      </c>
      <c r="D5" s="1">
        <v>0</v>
      </c>
      <c r="E5" s="1">
        <v>2</v>
      </c>
      <c r="F5" s="1">
        <v>0</v>
      </c>
      <c r="G5" s="1">
        <v>0</v>
      </c>
      <c r="H5" s="1">
        <f>38+33+43+70</f>
        <v>184</v>
      </c>
      <c r="I5" s="1">
        <f>94+41+23+6</f>
        <v>164</v>
      </c>
      <c r="J5" s="2">
        <f>(H5/I5)*100</f>
        <v>112.19512195121952</v>
      </c>
      <c r="K5" s="1">
        <f>(C5*4)+(D5*2)</f>
        <v>8</v>
      </c>
    </row>
    <row r="6" spans="1:11">
      <c r="A6" s="4" t="s">
        <v>4</v>
      </c>
      <c r="B6" s="1">
        <v>3</v>
      </c>
      <c r="C6" s="1">
        <v>1</v>
      </c>
      <c r="D6" s="1">
        <v>0</v>
      </c>
      <c r="E6" s="1">
        <v>1</v>
      </c>
      <c r="F6" s="1">
        <v>1</v>
      </c>
      <c r="G6" s="1">
        <v>0</v>
      </c>
      <c r="H6" s="1">
        <f>32+41+41</f>
        <v>114</v>
      </c>
      <c r="I6" s="1">
        <f>46+33+61</f>
        <v>140</v>
      </c>
      <c r="J6" s="2">
        <f t="shared" ref="J6:J8" si="0">(H6/I6)*100</f>
        <v>81.428571428571431</v>
      </c>
      <c r="K6" s="1">
        <f t="shared" ref="K6:K8" si="1">(C6*4)+(D6*2)</f>
        <v>4</v>
      </c>
    </row>
    <row r="7" spans="1:11">
      <c r="A7" s="4" t="s">
        <v>5</v>
      </c>
      <c r="B7" s="1">
        <v>3</v>
      </c>
      <c r="C7" s="1">
        <v>1</v>
      </c>
      <c r="D7" s="1">
        <v>0</v>
      </c>
      <c r="E7" s="1">
        <v>2</v>
      </c>
      <c r="F7" s="1">
        <v>1</v>
      </c>
      <c r="G7" s="1">
        <v>0</v>
      </c>
      <c r="H7" s="1">
        <f>16+13+60</f>
        <v>89</v>
      </c>
      <c r="I7" s="1">
        <f>27+90+16</f>
        <v>133</v>
      </c>
      <c r="J7" s="2">
        <f t="shared" si="0"/>
        <v>66.917293233082702</v>
      </c>
      <c r="K7" s="1">
        <f t="shared" si="1"/>
        <v>4</v>
      </c>
    </row>
    <row r="8" spans="1:11">
      <c r="A8" s="4" t="s">
        <v>7</v>
      </c>
      <c r="B8" s="1">
        <v>3</v>
      </c>
      <c r="C8" s="1">
        <v>0</v>
      </c>
      <c r="D8" s="1">
        <v>0</v>
      </c>
      <c r="E8" s="1">
        <v>3</v>
      </c>
      <c r="F8" s="1">
        <v>1</v>
      </c>
      <c r="G8" s="1">
        <v>0</v>
      </c>
      <c r="H8" s="1">
        <f>7+16+6</f>
        <v>29</v>
      </c>
      <c r="I8" s="1">
        <f>67+60+70</f>
        <v>197</v>
      </c>
      <c r="J8" s="2">
        <f t="shared" si="0"/>
        <v>14.720812182741117</v>
      </c>
      <c r="K8" s="1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sqref="A1:K8"/>
    </sheetView>
  </sheetViews>
  <sheetFormatPr defaultRowHeight="15"/>
  <cols>
    <col min="1" max="1" width="25.7109375" bestFit="1" customWidth="1"/>
  </cols>
  <sheetData>
    <row r="1" spans="1:11">
      <c r="A1" s="5" t="s">
        <v>0</v>
      </c>
      <c r="B1" s="6" t="s">
        <v>8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14</v>
      </c>
      <c r="H1" s="6" t="s">
        <v>13</v>
      </c>
      <c r="I1" s="6" t="s">
        <v>15</v>
      </c>
      <c r="J1" s="6" t="s">
        <v>16</v>
      </c>
      <c r="K1" s="6" t="s">
        <v>17</v>
      </c>
    </row>
    <row r="2" spans="1:11">
      <c r="A2" s="4" t="s">
        <v>2</v>
      </c>
      <c r="B2" s="1">
        <v>2</v>
      </c>
      <c r="C2" s="1">
        <v>2</v>
      </c>
      <c r="D2" s="1">
        <v>0</v>
      </c>
      <c r="E2" s="1">
        <v>0</v>
      </c>
      <c r="F2" s="1">
        <v>1</v>
      </c>
      <c r="G2" s="1">
        <v>0</v>
      </c>
      <c r="H2" s="1">
        <f>94+75</f>
        <v>169</v>
      </c>
      <c r="I2" s="1">
        <f>38+49</f>
        <v>87</v>
      </c>
      <c r="J2" s="2">
        <f>(H2/I2)*100</f>
        <v>194.25287356321837</v>
      </c>
      <c r="K2" s="1">
        <f>(C2*4)+(D2*2)</f>
        <v>8</v>
      </c>
    </row>
    <row r="3" spans="1:11">
      <c r="A3" s="4" t="s">
        <v>1</v>
      </c>
      <c r="B3" s="1">
        <v>3</v>
      </c>
      <c r="C3" s="1">
        <v>2</v>
      </c>
      <c r="D3" s="1">
        <v>0</v>
      </c>
      <c r="E3" s="1">
        <v>1</v>
      </c>
      <c r="F3" s="1">
        <v>0</v>
      </c>
      <c r="G3" s="1">
        <v>0</v>
      </c>
      <c r="H3" s="1">
        <f>46+90+23</f>
        <v>159</v>
      </c>
      <c r="I3" s="1">
        <f>32+13+43</f>
        <v>88</v>
      </c>
      <c r="J3" s="2">
        <f>(H3/I3)*100</f>
        <v>180.68181818181819</v>
      </c>
      <c r="K3" s="1">
        <f>(C3*4)+(D3*2)</f>
        <v>8</v>
      </c>
    </row>
    <row r="4" spans="1:11">
      <c r="A4" s="4" t="s">
        <v>3</v>
      </c>
      <c r="B4" s="1">
        <v>3</v>
      </c>
      <c r="C4" s="1">
        <v>2</v>
      </c>
      <c r="D4" s="1">
        <v>0</v>
      </c>
      <c r="E4" s="1">
        <v>1</v>
      </c>
      <c r="F4" s="1">
        <v>0</v>
      </c>
      <c r="G4" s="1">
        <v>0</v>
      </c>
      <c r="H4" s="1">
        <f>27+67+49</f>
        <v>143</v>
      </c>
      <c r="I4" s="1">
        <f>16+7+75</f>
        <v>98</v>
      </c>
      <c r="J4" s="2">
        <f>(H4/I4)*100</f>
        <v>145.91836734693877</v>
      </c>
      <c r="K4" s="1">
        <f>(C4*4)+(D4*2)</f>
        <v>8</v>
      </c>
    </row>
    <row r="5" spans="1:11">
      <c r="A5" s="4" t="s">
        <v>4</v>
      </c>
      <c r="B5" s="1">
        <v>2</v>
      </c>
      <c r="C5" s="1">
        <v>1</v>
      </c>
      <c r="D5" s="1">
        <v>0</v>
      </c>
      <c r="E5" s="1">
        <v>1</v>
      </c>
      <c r="F5" s="1">
        <v>1</v>
      </c>
      <c r="G5" s="1">
        <v>0</v>
      </c>
      <c r="H5" s="1">
        <f>32+41</f>
        <v>73</v>
      </c>
      <c r="I5" s="1">
        <f>46+33</f>
        <v>79</v>
      </c>
      <c r="J5" s="2">
        <f t="shared" ref="J5:J8" si="0">(H5/I5)*100</f>
        <v>92.405063291139243</v>
      </c>
      <c r="K5" s="1">
        <f t="shared" ref="K5:K8" si="1">(C5*4)+(D5*2)</f>
        <v>4</v>
      </c>
    </row>
    <row r="6" spans="1:11">
      <c r="A6" s="4" t="s">
        <v>6</v>
      </c>
      <c r="B6" s="1">
        <v>3</v>
      </c>
      <c r="C6" s="1">
        <v>1</v>
      </c>
      <c r="D6" s="1">
        <v>0</v>
      </c>
      <c r="E6" s="1">
        <v>2</v>
      </c>
      <c r="F6" s="1">
        <v>0</v>
      </c>
      <c r="G6" s="1">
        <v>0</v>
      </c>
      <c r="H6" s="1">
        <f>38+33+43</f>
        <v>114</v>
      </c>
      <c r="I6" s="1">
        <f>94+41+23</f>
        <v>158</v>
      </c>
      <c r="J6" s="2">
        <f>(H6/I6)*100</f>
        <v>72.151898734177209</v>
      </c>
      <c r="K6" s="1">
        <f>(C6*4)+(D6*2)</f>
        <v>4</v>
      </c>
    </row>
    <row r="7" spans="1:11">
      <c r="A7" s="4" t="s">
        <v>5</v>
      </c>
      <c r="B7" s="1">
        <v>3</v>
      </c>
      <c r="C7" s="1">
        <v>1</v>
      </c>
      <c r="D7" s="1">
        <v>0</v>
      </c>
      <c r="E7" s="1">
        <v>2</v>
      </c>
      <c r="F7" s="1">
        <v>0</v>
      </c>
      <c r="G7" s="1">
        <v>0</v>
      </c>
      <c r="H7" s="1">
        <f>16+13+60</f>
        <v>89</v>
      </c>
      <c r="I7" s="1">
        <f>27+90+16</f>
        <v>133</v>
      </c>
      <c r="J7" s="2">
        <f t="shared" si="0"/>
        <v>66.917293233082702</v>
      </c>
      <c r="K7" s="1">
        <f t="shared" si="1"/>
        <v>4</v>
      </c>
    </row>
    <row r="8" spans="1:11">
      <c r="A8" s="4" t="s">
        <v>7</v>
      </c>
      <c r="B8" s="1">
        <v>2</v>
      </c>
      <c r="C8" s="1">
        <v>0</v>
      </c>
      <c r="D8" s="1">
        <v>0</v>
      </c>
      <c r="E8" s="1">
        <v>1</v>
      </c>
      <c r="F8" s="1">
        <v>1</v>
      </c>
      <c r="G8" s="1">
        <v>0</v>
      </c>
      <c r="H8" s="1">
        <f>7+16</f>
        <v>23</v>
      </c>
      <c r="I8" s="1">
        <f>67+60</f>
        <v>127</v>
      </c>
      <c r="J8" s="2">
        <f t="shared" si="0"/>
        <v>18.110236220472441</v>
      </c>
      <c r="K8" s="1">
        <f t="shared" si="1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E14" sqref="E14"/>
    </sheetView>
  </sheetViews>
  <sheetFormatPr defaultRowHeight="15"/>
  <cols>
    <col min="1" max="1" width="25.7109375" bestFit="1" customWidth="1"/>
  </cols>
  <sheetData>
    <row r="1" spans="1:11">
      <c r="A1" s="5" t="s">
        <v>0</v>
      </c>
      <c r="B1" s="6" t="s">
        <v>8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14</v>
      </c>
      <c r="H1" s="6" t="s">
        <v>13</v>
      </c>
      <c r="I1" s="6" t="s">
        <v>15</v>
      </c>
      <c r="J1" s="6" t="s">
        <v>16</v>
      </c>
      <c r="K1" s="6" t="s">
        <v>17</v>
      </c>
    </row>
    <row r="2" spans="1:11">
      <c r="A2" s="4" t="s">
        <v>3</v>
      </c>
      <c r="B2" s="1">
        <v>2</v>
      </c>
      <c r="C2" s="1">
        <v>2</v>
      </c>
      <c r="D2" s="1">
        <v>0</v>
      </c>
      <c r="E2" s="1">
        <v>0</v>
      </c>
      <c r="F2" s="1">
        <v>0</v>
      </c>
      <c r="G2" s="1">
        <v>0</v>
      </c>
      <c r="H2" s="1">
        <f>27+67</f>
        <v>94</v>
      </c>
      <c r="I2" s="1">
        <f>16+7</f>
        <v>23</v>
      </c>
      <c r="J2" s="2">
        <f>(H2/I2)*100</f>
        <v>408.69565217391306</v>
      </c>
      <c r="K2" s="1">
        <f>(C2*4)+(D2*2)</f>
        <v>8</v>
      </c>
    </row>
    <row r="3" spans="1:11">
      <c r="A3" s="4" t="s">
        <v>1</v>
      </c>
      <c r="B3" s="1">
        <v>2</v>
      </c>
      <c r="C3" s="1">
        <v>2</v>
      </c>
      <c r="D3" s="1">
        <v>0</v>
      </c>
      <c r="E3" s="1">
        <v>0</v>
      </c>
      <c r="F3" s="1">
        <v>0</v>
      </c>
      <c r="G3" s="1">
        <v>0</v>
      </c>
      <c r="H3" s="1">
        <f>46+90</f>
        <v>136</v>
      </c>
      <c r="I3" s="1">
        <f>32+13</f>
        <v>45</v>
      </c>
      <c r="J3" s="2">
        <f>(H3/I3)*100</f>
        <v>302.22222222222223</v>
      </c>
      <c r="K3" s="1">
        <f>(C3*4)+(D3*2)</f>
        <v>8</v>
      </c>
    </row>
    <row r="4" spans="1:11">
      <c r="A4" s="4" t="s">
        <v>2</v>
      </c>
      <c r="B4" s="1">
        <v>1</v>
      </c>
      <c r="C4" s="1">
        <v>2</v>
      </c>
      <c r="D4" s="1">
        <v>0</v>
      </c>
      <c r="E4" s="1">
        <v>0</v>
      </c>
      <c r="F4" s="1">
        <v>1</v>
      </c>
      <c r="G4" s="1">
        <v>0</v>
      </c>
      <c r="H4" s="1">
        <f>94</f>
        <v>94</v>
      </c>
      <c r="I4" s="1">
        <f>38</f>
        <v>38</v>
      </c>
      <c r="J4" s="2">
        <f>(H4/I4)*100</f>
        <v>247.36842105263159</v>
      </c>
      <c r="K4" s="1">
        <f>(C4*4)+(D4*2)</f>
        <v>8</v>
      </c>
    </row>
    <row r="5" spans="1:11">
      <c r="A5" s="4" t="s">
        <v>4</v>
      </c>
      <c r="B5" s="1">
        <v>2</v>
      </c>
      <c r="C5" s="1">
        <v>1</v>
      </c>
      <c r="D5" s="1">
        <v>0</v>
      </c>
      <c r="E5" s="1">
        <v>1</v>
      </c>
      <c r="F5" s="1">
        <v>0</v>
      </c>
      <c r="G5" s="1">
        <v>0</v>
      </c>
      <c r="H5" s="1">
        <f>32+41</f>
        <v>73</v>
      </c>
      <c r="I5" s="1">
        <f>46+33</f>
        <v>79</v>
      </c>
      <c r="J5" s="2">
        <f t="shared" ref="J5:J8" si="0">(H5/I5)*100</f>
        <v>92.405063291139243</v>
      </c>
      <c r="K5" s="1">
        <f t="shared" ref="K5:K8" si="1">(C5*4)+(D5*2)</f>
        <v>4</v>
      </c>
    </row>
    <row r="6" spans="1:11">
      <c r="A6" s="4" t="s">
        <v>6</v>
      </c>
      <c r="B6" s="1">
        <v>2</v>
      </c>
      <c r="C6" s="1">
        <v>0</v>
      </c>
      <c r="D6" s="1">
        <v>0</v>
      </c>
      <c r="E6" s="1">
        <v>2</v>
      </c>
      <c r="F6" s="1">
        <v>0</v>
      </c>
      <c r="G6" s="1">
        <v>0</v>
      </c>
      <c r="H6" s="1">
        <f>38+33</f>
        <v>71</v>
      </c>
      <c r="I6" s="1">
        <f>94+41</f>
        <v>135</v>
      </c>
      <c r="J6" s="2">
        <f>(H6/I6)*100</f>
        <v>52.592592592592588</v>
      </c>
      <c r="K6" s="1">
        <f>(C6*4)+(D6*2)</f>
        <v>0</v>
      </c>
    </row>
    <row r="7" spans="1:11">
      <c r="A7" s="4" t="s">
        <v>5</v>
      </c>
      <c r="B7" s="1">
        <v>2</v>
      </c>
      <c r="C7" s="1">
        <v>0</v>
      </c>
      <c r="D7" s="1">
        <v>0</v>
      </c>
      <c r="E7" s="1">
        <v>2</v>
      </c>
      <c r="F7" s="1">
        <v>0</v>
      </c>
      <c r="G7" s="1">
        <v>0</v>
      </c>
      <c r="H7" s="1">
        <f>16+13</f>
        <v>29</v>
      </c>
      <c r="I7" s="1">
        <f>27+90</f>
        <v>117</v>
      </c>
      <c r="J7" s="2">
        <f t="shared" si="0"/>
        <v>24.786324786324787</v>
      </c>
      <c r="K7" s="1">
        <f t="shared" si="1"/>
        <v>0</v>
      </c>
    </row>
    <row r="8" spans="1:11">
      <c r="A8" s="4" t="s">
        <v>7</v>
      </c>
      <c r="B8" s="1">
        <v>1</v>
      </c>
      <c r="C8" s="1">
        <v>0</v>
      </c>
      <c r="D8" s="1">
        <v>0</v>
      </c>
      <c r="E8" s="1">
        <v>1</v>
      </c>
      <c r="F8" s="1">
        <v>1</v>
      </c>
      <c r="G8" s="1">
        <v>0</v>
      </c>
      <c r="H8" s="1">
        <f>7</f>
        <v>7</v>
      </c>
      <c r="I8" s="1">
        <f>67</f>
        <v>67</v>
      </c>
      <c r="J8" s="2">
        <f t="shared" si="0"/>
        <v>10.44776119402985</v>
      </c>
      <c r="K8" s="1">
        <f t="shared" si="1"/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A15" sqref="A15"/>
    </sheetView>
  </sheetViews>
  <sheetFormatPr defaultRowHeight="15"/>
  <cols>
    <col min="1" max="1" width="25.7109375" bestFit="1" customWidth="1"/>
  </cols>
  <sheetData>
    <row r="1" spans="1:11">
      <c r="A1" s="4" t="s">
        <v>0</v>
      </c>
      <c r="B1" s="3" t="s">
        <v>8</v>
      </c>
      <c r="C1" s="3" t="s">
        <v>9</v>
      </c>
      <c r="D1" s="3" t="s">
        <v>10</v>
      </c>
      <c r="E1" s="3" t="s">
        <v>11</v>
      </c>
      <c r="F1" s="3" t="s">
        <v>12</v>
      </c>
      <c r="G1" s="3" t="s">
        <v>14</v>
      </c>
      <c r="H1" s="3" t="s">
        <v>13</v>
      </c>
      <c r="I1" s="3" t="s">
        <v>15</v>
      </c>
      <c r="J1" s="3" t="s">
        <v>16</v>
      </c>
      <c r="K1" s="3" t="s">
        <v>17</v>
      </c>
    </row>
    <row r="2" spans="1:11">
      <c r="A2" s="4" t="s">
        <v>2</v>
      </c>
      <c r="B2" s="1">
        <v>1</v>
      </c>
      <c r="C2" s="1">
        <v>1</v>
      </c>
      <c r="D2" s="1">
        <v>0</v>
      </c>
      <c r="E2" s="1">
        <v>0</v>
      </c>
      <c r="F2" s="1">
        <v>0</v>
      </c>
      <c r="G2" s="1">
        <v>0</v>
      </c>
      <c r="H2" s="1">
        <v>94</v>
      </c>
      <c r="I2" s="1">
        <v>38</v>
      </c>
      <c r="J2" s="2">
        <f>(H2/I2)*100</f>
        <v>247.36842105263159</v>
      </c>
      <c r="K2" s="1">
        <v>4</v>
      </c>
    </row>
    <row r="3" spans="1:11">
      <c r="A3" s="4" t="s">
        <v>3</v>
      </c>
      <c r="B3" s="1">
        <v>1</v>
      </c>
      <c r="C3" s="1">
        <v>1</v>
      </c>
      <c r="D3" s="1">
        <v>0</v>
      </c>
      <c r="E3" s="1">
        <v>0</v>
      </c>
      <c r="F3" s="1">
        <v>0</v>
      </c>
      <c r="G3" s="1">
        <v>0</v>
      </c>
      <c r="H3" s="1">
        <v>27</v>
      </c>
      <c r="I3" s="1">
        <v>16</v>
      </c>
      <c r="J3" s="2">
        <f t="shared" ref="J3:J7" si="0">(H3/I3)*100</f>
        <v>168.75</v>
      </c>
      <c r="K3" s="1">
        <v>4</v>
      </c>
    </row>
    <row r="4" spans="1:11">
      <c r="A4" s="4" t="s">
        <v>1</v>
      </c>
      <c r="B4" s="1">
        <v>1</v>
      </c>
      <c r="C4" s="1">
        <v>1</v>
      </c>
      <c r="D4" s="1">
        <v>0</v>
      </c>
      <c r="E4" s="1">
        <v>0</v>
      </c>
      <c r="F4" s="1">
        <v>0</v>
      </c>
      <c r="G4" s="1">
        <v>0</v>
      </c>
      <c r="H4" s="1">
        <v>46</v>
      </c>
      <c r="I4" s="1">
        <v>32</v>
      </c>
      <c r="J4" s="2">
        <f t="shared" si="0"/>
        <v>143.75</v>
      </c>
      <c r="K4" s="1">
        <v>4</v>
      </c>
    </row>
    <row r="5" spans="1:11">
      <c r="A5" s="4" t="s">
        <v>4</v>
      </c>
      <c r="B5" s="1">
        <v>0</v>
      </c>
      <c r="C5" s="1">
        <v>0</v>
      </c>
      <c r="D5" s="1">
        <v>0</v>
      </c>
      <c r="E5" s="1">
        <v>1</v>
      </c>
      <c r="F5" s="1">
        <v>0</v>
      </c>
      <c r="G5" s="1">
        <v>0</v>
      </c>
      <c r="H5" s="1">
        <v>32</v>
      </c>
      <c r="I5" s="1">
        <v>46</v>
      </c>
      <c r="J5" s="2">
        <f t="shared" si="0"/>
        <v>69.565217391304344</v>
      </c>
      <c r="K5" s="1">
        <v>0</v>
      </c>
    </row>
    <row r="6" spans="1:11">
      <c r="A6" s="4" t="s">
        <v>5</v>
      </c>
      <c r="B6" s="1">
        <v>0</v>
      </c>
      <c r="C6" s="1">
        <v>0</v>
      </c>
      <c r="D6" s="1">
        <v>0</v>
      </c>
      <c r="E6" s="1">
        <v>1</v>
      </c>
      <c r="F6" s="1">
        <v>0</v>
      </c>
      <c r="G6" s="1">
        <v>0</v>
      </c>
      <c r="H6" s="1">
        <v>16</v>
      </c>
      <c r="I6" s="1">
        <v>27</v>
      </c>
      <c r="J6" s="2">
        <f t="shared" si="0"/>
        <v>59.259259259259252</v>
      </c>
      <c r="K6" s="1">
        <v>0</v>
      </c>
    </row>
    <row r="7" spans="1:11">
      <c r="A7" s="4" t="s">
        <v>6</v>
      </c>
      <c r="B7" s="1">
        <v>0</v>
      </c>
      <c r="C7" s="1">
        <v>0</v>
      </c>
      <c r="D7" s="1">
        <v>0</v>
      </c>
      <c r="E7" s="1">
        <v>1</v>
      </c>
      <c r="F7" s="1">
        <v>0</v>
      </c>
      <c r="G7" s="1">
        <v>0</v>
      </c>
      <c r="H7" s="1">
        <v>38</v>
      </c>
      <c r="I7" s="1">
        <v>94</v>
      </c>
      <c r="J7" s="2">
        <f t="shared" si="0"/>
        <v>40.425531914893611</v>
      </c>
      <c r="K7" s="1">
        <v>0</v>
      </c>
    </row>
    <row r="8" spans="1:11">
      <c r="A8" s="4" t="s">
        <v>7</v>
      </c>
      <c r="B8" s="1">
        <v>0</v>
      </c>
      <c r="C8" s="1">
        <v>0</v>
      </c>
      <c r="D8" s="1">
        <v>0</v>
      </c>
      <c r="E8" s="1">
        <v>0</v>
      </c>
      <c r="F8" s="1">
        <v>1</v>
      </c>
      <c r="G8" s="1">
        <v>0</v>
      </c>
      <c r="H8" s="1">
        <v>0</v>
      </c>
      <c r="I8" s="1">
        <v>0</v>
      </c>
      <c r="J8" s="2">
        <v>0</v>
      </c>
      <c r="K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Rd 4</vt:lpstr>
      <vt:lpstr>Rd 3</vt:lpstr>
      <vt:lpstr>Rd 2</vt:lpstr>
      <vt:lpstr>Rd 1</vt:lpstr>
    </vt:vector>
  </TitlesOfParts>
  <Company>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q</cp:lastModifiedBy>
  <dcterms:created xsi:type="dcterms:W3CDTF">2009-04-25T11:30:14Z</dcterms:created>
  <dcterms:modified xsi:type="dcterms:W3CDTF">2009-05-09T11:00:37Z</dcterms:modified>
</cp:coreProperties>
</file>