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105" windowWidth="20730" windowHeight="11640"/>
  </bookViews>
  <sheets>
    <sheet name="2016 Summary" sheetId="25" r:id="rId1"/>
    <sheet name="Cash 2016" sheetId="37" r:id="rId2"/>
    <sheet name="2016 Field Costs" sheetId="38" r:id="rId3"/>
    <sheet name="Referees STC ACSIS" sheetId="41" r:id="rId4"/>
    <sheet name="Registered Teams" sheetId="40" state="hidden" r:id="rId5"/>
    <sheet name="CCTT" sheetId="42" r:id="rId6"/>
    <sheet name="Referees AAM League" sheetId="43" r:id="rId7"/>
    <sheet name="ACSIS" sheetId="44" r:id="rId8"/>
    <sheet name="SCDF_SPF_SCC" sheetId="45" r:id="rId9"/>
    <sheet name="AAM Round 6-10" sheetId="46" r:id="rId10"/>
    <sheet name="SAS" sheetId="47" r:id="rId11"/>
    <sheet name="2017" sheetId="48" r:id="rId12"/>
  </sheets>
  <definedNames>
    <definedName name="_xlnm._FilterDatabase" localSheetId="5" hidden="1">CCTT!$A$3:$L$46</definedName>
    <definedName name="_xlnm._FilterDatabase" localSheetId="6" hidden="1">'Referees AAM League'!$A$1:$AA$81</definedName>
    <definedName name="_xlnm._FilterDatabase" localSheetId="3" hidden="1">'Referees STC ACSIS'!$A$1:$AT$124</definedName>
    <definedName name="_xlnm.Print_Area" localSheetId="9">'AAM Round 6-10'!$1:$87</definedName>
    <definedName name="_xlnm.Print_Area" localSheetId="5">CCTT!$A$2:$L$42</definedName>
    <definedName name="_xlnm.Print_Area" localSheetId="3">'Referees STC ACSIS'!$A$1:$AL$98</definedName>
    <definedName name="_xlnm.Print_Area" localSheetId="10">SAS!$A$1:$J$50</definedName>
    <definedName name="_xlnm.Print_Titles" localSheetId="9">'AAM Round 6-10'!$1:$2</definedName>
    <definedName name="_xlnm.Print_Titles" localSheetId="5">CCTT!$2:$2</definedName>
    <definedName name="_xlnm.Print_Titles" localSheetId="6">'Referees AAM League'!$1:$1</definedName>
    <definedName name="_xlnm.Print_Titles" localSheetId="3">'Referees STC ACSIS'!$1:$1</definedName>
    <definedName name="_xlnm.Print_Titles" localSheetId="10">SAS!$1:$2</definedName>
  </definedNames>
  <calcPr calcId="145621"/>
</workbook>
</file>

<file path=xl/calcChain.xml><?xml version="1.0" encoding="utf-8"?>
<calcChain xmlns="http://schemas.openxmlformats.org/spreadsheetml/2006/main">
  <c r="E270" i="37" l="1"/>
  <c r="E271" i="37" s="1"/>
  <c r="E272" i="37" s="1"/>
  <c r="C9" i="25" l="1"/>
  <c r="J273" i="37"/>
  <c r="H26" i="25" l="1"/>
  <c r="D265" i="37" l="1"/>
  <c r="D20" i="48" l="1"/>
  <c r="D13" i="48"/>
  <c r="D7" i="48"/>
  <c r="D4" i="48"/>
  <c r="D3" i="48"/>
  <c r="H46" i="38" l="1"/>
  <c r="H47" i="38" s="1"/>
  <c r="G47" i="38"/>
  <c r="G46" i="38"/>
  <c r="G45" i="38"/>
  <c r="G43" i="38"/>
  <c r="G44" i="38"/>
  <c r="G48" i="38"/>
  <c r="H48" i="38" l="1"/>
  <c r="X273" i="37"/>
  <c r="W273" i="37"/>
  <c r="V273" i="37"/>
  <c r="U273" i="37"/>
  <c r="T273" i="37"/>
  <c r="S273" i="37"/>
  <c r="R273" i="37"/>
  <c r="Q273" i="37"/>
  <c r="P273" i="37"/>
  <c r="O273" i="37"/>
  <c r="N273" i="37"/>
  <c r="M273" i="37"/>
  <c r="K273" i="37"/>
  <c r="I273" i="37"/>
  <c r="H273" i="37"/>
  <c r="G273" i="37"/>
  <c r="F273" i="37"/>
  <c r="D273" i="37"/>
  <c r="C273" i="37"/>
  <c r="H14" i="25" l="1"/>
  <c r="H20" i="25"/>
  <c r="F44" i="44" l="1"/>
  <c r="U251" i="37" l="1"/>
  <c r="M244" i="37" l="1"/>
  <c r="H45" i="42"/>
  <c r="I45" i="42"/>
  <c r="G45" i="42"/>
  <c r="I22" i="45"/>
  <c r="H22" i="45"/>
  <c r="AJ99" i="41"/>
  <c r="X80" i="43"/>
  <c r="J45" i="42"/>
  <c r="J22" i="45"/>
  <c r="J42" i="44"/>
  <c r="S88" i="46"/>
  <c r="H51" i="47"/>
  <c r="R4" i="46" l="1"/>
  <c r="R5" i="46"/>
  <c r="R6" i="46"/>
  <c r="R7" i="46"/>
  <c r="R8" i="46"/>
  <c r="R9" i="46"/>
  <c r="R10" i="46"/>
  <c r="R11" i="46"/>
  <c r="R12" i="46"/>
  <c r="R13" i="46"/>
  <c r="R14" i="46"/>
  <c r="R15" i="46"/>
  <c r="R16" i="46"/>
  <c r="R17" i="46"/>
  <c r="R18" i="46"/>
  <c r="R19" i="46"/>
  <c r="R20" i="46"/>
  <c r="R21" i="46"/>
  <c r="R22" i="46"/>
  <c r="R23" i="46"/>
  <c r="R24" i="46"/>
  <c r="R25" i="46"/>
  <c r="R26" i="46"/>
  <c r="R27" i="46"/>
  <c r="R28" i="46"/>
  <c r="R29" i="46"/>
  <c r="R30" i="46"/>
  <c r="R31" i="46"/>
  <c r="R32" i="46"/>
  <c r="R33" i="46"/>
  <c r="R34" i="46"/>
  <c r="R35" i="46"/>
  <c r="R36" i="46"/>
  <c r="R37" i="46"/>
  <c r="R38" i="46"/>
  <c r="R39" i="46"/>
  <c r="R40" i="46"/>
  <c r="R41" i="46"/>
  <c r="R42" i="46"/>
  <c r="R43" i="46"/>
  <c r="R44" i="46"/>
  <c r="R45" i="46"/>
  <c r="R46" i="46"/>
  <c r="R47" i="46"/>
  <c r="R48" i="46"/>
  <c r="R49" i="46"/>
  <c r="R50" i="46"/>
  <c r="R51" i="46"/>
  <c r="R52" i="46"/>
  <c r="R53" i="46"/>
  <c r="R54" i="46"/>
  <c r="R55" i="46"/>
  <c r="R56" i="46"/>
  <c r="R57" i="46"/>
  <c r="R58" i="46"/>
  <c r="R59" i="46"/>
  <c r="R60" i="46"/>
  <c r="R61" i="46"/>
  <c r="R62" i="46"/>
  <c r="R63" i="46"/>
  <c r="R64" i="46"/>
  <c r="R65" i="46"/>
  <c r="R66" i="46"/>
  <c r="R67" i="46"/>
  <c r="R68" i="46"/>
  <c r="R69" i="46"/>
  <c r="R70" i="46"/>
  <c r="R71" i="46"/>
  <c r="R72" i="46"/>
  <c r="R73" i="46"/>
  <c r="R74" i="46"/>
  <c r="R75" i="46"/>
  <c r="R76" i="46"/>
  <c r="R77" i="46"/>
  <c r="R78" i="46"/>
  <c r="R79" i="46"/>
  <c r="R80" i="46"/>
  <c r="R81" i="46"/>
  <c r="R82" i="46"/>
  <c r="R83" i="46"/>
  <c r="R84" i="46"/>
  <c r="R85" i="46"/>
  <c r="R86" i="46"/>
  <c r="R3" i="46"/>
  <c r="Q88" i="46"/>
  <c r="Q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34" i="46"/>
  <c r="Q35" i="46"/>
  <c r="Q36" i="46"/>
  <c r="Q37" i="46"/>
  <c r="Q38" i="46"/>
  <c r="Q39" i="46"/>
  <c r="Q40" i="46"/>
  <c r="Q41" i="46"/>
  <c r="Q42" i="46"/>
  <c r="Q43" i="46"/>
  <c r="Q44" i="46"/>
  <c r="Q45" i="46"/>
  <c r="Q46" i="46"/>
  <c r="Q47" i="46"/>
  <c r="Q48" i="46"/>
  <c r="Q49" i="46"/>
  <c r="Q50" i="46"/>
  <c r="Q51" i="46"/>
  <c r="Q52" i="46"/>
  <c r="Q53" i="46"/>
  <c r="Q54" i="46"/>
  <c r="Q55" i="46"/>
  <c r="Q56" i="46"/>
  <c r="Q57" i="46"/>
  <c r="Q58" i="46"/>
  <c r="Q59" i="46"/>
  <c r="Q60" i="46"/>
  <c r="Q61" i="46"/>
  <c r="Q62" i="46"/>
  <c r="Q63" i="46"/>
  <c r="Q64" i="46"/>
  <c r="Q65" i="46"/>
  <c r="Q66" i="46"/>
  <c r="Q67" i="46"/>
  <c r="Q68" i="46"/>
  <c r="Q69" i="46"/>
  <c r="Q70" i="46"/>
  <c r="Q71" i="46"/>
  <c r="Q72" i="46"/>
  <c r="Q73" i="46"/>
  <c r="Q74" i="46"/>
  <c r="Q75" i="46"/>
  <c r="Q76" i="46"/>
  <c r="Q77" i="46"/>
  <c r="Q78" i="46"/>
  <c r="Q79" i="46"/>
  <c r="Q80" i="46"/>
  <c r="Q81" i="46"/>
  <c r="Q82" i="46"/>
  <c r="Q83" i="46"/>
  <c r="Q84" i="46"/>
  <c r="Q85" i="46"/>
  <c r="Q86" i="46"/>
  <c r="Q87" i="46"/>
  <c r="Q3" i="46"/>
  <c r="M88" i="46"/>
  <c r="N88" i="46"/>
  <c r="O88" i="46"/>
  <c r="P88" i="46"/>
  <c r="L88" i="46"/>
  <c r="L4" i="46"/>
  <c r="L5" i="46"/>
  <c r="L6" i="46"/>
  <c r="L7" i="46"/>
  <c r="L8" i="46"/>
  <c r="L9" i="46"/>
  <c r="L10" i="46"/>
  <c r="L11" i="46"/>
  <c r="L12" i="46"/>
  <c r="L13" i="46"/>
  <c r="L14" i="46"/>
  <c r="L15" i="46"/>
  <c r="L16" i="46"/>
  <c r="L17" i="46"/>
  <c r="L18" i="46"/>
  <c r="L19" i="46"/>
  <c r="L20" i="46"/>
  <c r="L21" i="46"/>
  <c r="L22" i="46"/>
  <c r="L23" i="46"/>
  <c r="L24" i="46"/>
  <c r="L25" i="46"/>
  <c r="L26" i="46"/>
  <c r="L27" i="46"/>
  <c r="L28" i="46"/>
  <c r="L29" i="46"/>
  <c r="L30" i="46"/>
  <c r="L31" i="46"/>
  <c r="L32" i="46"/>
  <c r="L33" i="46"/>
  <c r="L34" i="46"/>
  <c r="L35" i="46"/>
  <c r="L36" i="46"/>
  <c r="L37" i="46"/>
  <c r="L38" i="46"/>
  <c r="L39" i="46"/>
  <c r="L40" i="46"/>
  <c r="L41" i="46"/>
  <c r="L42" i="46"/>
  <c r="L43" i="46"/>
  <c r="L44" i="46"/>
  <c r="L45" i="46"/>
  <c r="L46" i="46"/>
  <c r="L47" i="46"/>
  <c r="L48" i="46"/>
  <c r="L49" i="46"/>
  <c r="L50" i="46"/>
  <c r="L51" i="46"/>
  <c r="L52" i="46"/>
  <c r="L53" i="46"/>
  <c r="L54" i="46"/>
  <c r="L55" i="46"/>
  <c r="L56" i="46"/>
  <c r="L57" i="46"/>
  <c r="L58" i="46"/>
  <c r="L59" i="46"/>
  <c r="L60" i="46"/>
  <c r="L61" i="46"/>
  <c r="L62" i="46"/>
  <c r="L63" i="46"/>
  <c r="L64" i="46"/>
  <c r="L65" i="46"/>
  <c r="L66" i="46"/>
  <c r="L67" i="46"/>
  <c r="L68" i="46"/>
  <c r="L69" i="46"/>
  <c r="L70" i="46"/>
  <c r="L71" i="46"/>
  <c r="L72" i="46"/>
  <c r="L73" i="46"/>
  <c r="L74" i="46"/>
  <c r="L75" i="46"/>
  <c r="L76" i="46"/>
  <c r="L77" i="46"/>
  <c r="L78" i="46"/>
  <c r="L79" i="46"/>
  <c r="L80" i="46"/>
  <c r="L81" i="46"/>
  <c r="L82" i="46"/>
  <c r="L83" i="46"/>
  <c r="L84" i="46"/>
  <c r="L85" i="46"/>
  <c r="L86" i="46"/>
  <c r="L87" i="46"/>
  <c r="L3" i="46"/>
  <c r="M21" i="45"/>
  <c r="M20" i="45"/>
  <c r="M13" i="45"/>
  <c r="M7" i="45"/>
  <c r="C21" i="45"/>
  <c r="G21" i="45"/>
  <c r="F21" i="45"/>
  <c r="H20" i="45"/>
  <c r="H19" i="45"/>
  <c r="H18" i="45"/>
  <c r="G15" i="45"/>
  <c r="F15" i="45"/>
  <c r="H14" i="45"/>
  <c r="H13" i="45"/>
  <c r="H12" i="45"/>
  <c r="H11" i="45"/>
  <c r="G8" i="45"/>
  <c r="F8" i="45"/>
  <c r="H4" i="45"/>
  <c r="H5" i="45"/>
  <c r="H6" i="45"/>
  <c r="H7" i="45"/>
  <c r="H3" i="45"/>
  <c r="G42" i="44"/>
  <c r="F42" i="44"/>
  <c r="H42" i="44"/>
  <c r="I4" i="44"/>
  <c r="I5" i="44"/>
  <c r="I6" i="44"/>
  <c r="I7" i="44"/>
  <c r="I8" i="44"/>
  <c r="I9" i="44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I24" i="44"/>
  <c r="I25" i="44"/>
  <c r="I26" i="44"/>
  <c r="I27" i="44"/>
  <c r="I28" i="44"/>
  <c r="I29" i="44"/>
  <c r="I30" i="44"/>
  <c r="I31" i="44"/>
  <c r="I32" i="44"/>
  <c r="I33" i="44"/>
  <c r="I34" i="44"/>
  <c r="I35" i="44"/>
  <c r="I36" i="44"/>
  <c r="I37" i="44"/>
  <c r="I38" i="44"/>
  <c r="I39" i="44"/>
  <c r="I40" i="44"/>
  <c r="I3" i="44"/>
  <c r="R88" i="46" l="1"/>
  <c r="H21" i="45"/>
  <c r="H15" i="45"/>
  <c r="H8" i="45"/>
  <c r="I42" i="44"/>
  <c r="T39" i="41"/>
  <c r="T45" i="41"/>
  <c r="T97" i="41"/>
  <c r="T109" i="41"/>
  <c r="T2" i="41"/>
  <c r="T3" i="41"/>
  <c r="T4" i="41"/>
  <c r="T5" i="41"/>
  <c r="T6" i="41"/>
  <c r="T7" i="41"/>
  <c r="T8" i="41"/>
  <c r="T9" i="41"/>
  <c r="T10" i="41"/>
  <c r="T11" i="41"/>
  <c r="T12" i="41"/>
  <c r="T13" i="41"/>
  <c r="T14" i="41"/>
  <c r="T15" i="41"/>
  <c r="T16" i="41"/>
  <c r="T17" i="41"/>
  <c r="T18" i="41"/>
  <c r="T20" i="41"/>
  <c r="T21" i="41"/>
  <c r="T22" i="41"/>
  <c r="T23" i="41"/>
  <c r="U23" i="41" s="1"/>
  <c r="T24" i="41"/>
  <c r="T25" i="41"/>
  <c r="T26" i="41"/>
  <c r="T27" i="41"/>
  <c r="T28" i="41"/>
  <c r="T29" i="41"/>
  <c r="T30" i="41"/>
  <c r="T31" i="41"/>
  <c r="T33" i="41"/>
  <c r="T34" i="41"/>
  <c r="T35" i="41"/>
  <c r="T36" i="41"/>
  <c r="T37" i="41"/>
  <c r="T38" i="41"/>
  <c r="T40" i="41"/>
  <c r="T41" i="41"/>
  <c r="U41" i="41" s="1"/>
  <c r="T42" i="41"/>
  <c r="T43" i="41"/>
  <c r="T44" i="41"/>
  <c r="T46" i="41"/>
  <c r="T47" i="41"/>
  <c r="T48" i="41"/>
  <c r="T49" i="41"/>
  <c r="T50" i="41"/>
  <c r="T51" i="41"/>
  <c r="T52" i="41"/>
  <c r="T53" i="41"/>
  <c r="T54" i="41"/>
  <c r="T55" i="41"/>
  <c r="T56" i="41"/>
  <c r="T57" i="41"/>
  <c r="T58" i="41"/>
  <c r="T59" i="41"/>
  <c r="T63" i="41"/>
  <c r="T64" i="41"/>
  <c r="T65" i="41"/>
  <c r="T68" i="41"/>
  <c r="T69" i="41"/>
  <c r="T70" i="41"/>
  <c r="T71" i="41"/>
  <c r="T72" i="41"/>
  <c r="T73" i="41"/>
  <c r="T75" i="41"/>
  <c r="T76" i="41"/>
  <c r="T77" i="41"/>
  <c r="T78" i="41"/>
  <c r="T79" i="41"/>
  <c r="T80" i="41"/>
  <c r="T81" i="41"/>
  <c r="T82" i="41"/>
  <c r="T83" i="41"/>
  <c r="T84" i="41"/>
  <c r="T86" i="41"/>
  <c r="T87" i="41"/>
  <c r="T88" i="41"/>
  <c r="T90" i="41"/>
  <c r="T91" i="41"/>
  <c r="T92" i="41"/>
  <c r="T93" i="41"/>
  <c r="T94" i="41"/>
  <c r="T95" i="41"/>
  <c r="T96" i="41"/>
  <c r="AU3" i="41"/>
  <c r="AU4" i="41"/>
  <c r="AU5" i="41"/>
  <c r="AU6" i="41"/>
  <c r="AU7" i="41"/>
  <c r="AU8" i="41"/>
  <c r="AU9" i="41"/>
  <c r="AU10" i="41"/>
  <c r="AU11" i="41"/>
  <c r="AU12" i="41"/>
  <c r="AU13" i="41"/>
  <c r="AU14" i="41"/>
  <c r="AU15" i="41"/>
  <c r="AU16" i="41"/>
  <c r="AU17" i="41"/>
  <c r="AU18" i="41"/>
  <c r="AU19" i="41"/>
  <c r="AU20" i="41"/>
  <c r="AU21" i="41"/>
  <c r="AU22" i="41"/>
  <c r="AU23" i="41"/>
  <c r="AU24" i="41"/>
  <c r="AU25" i="41"/>
  <c r="AU26" i="41"/>
  <c r="AU27" i="41"/>
  <c r="AU28" i="41"/>
  <c r="AU29" i="41"/>
  <c r="AU30" i="41"/>
  <c r="AU31" i="41"/>
  <c r="AU32" i="41"/>
  <c r="AU33" i="41"/>
  <c r="AU34" i="41"/>
  <c r="AU35" i="41"/>
  <c r="AU36" i="41"/>
  <c r="AU37" i="41"/>
  <c r="AU38" i="41"/>
  <c r="AU39" i="41"/>
  <c r="AU40" i="41"/>
  <c r="AU41" i="41"/>
  <c r="AU42" i="41"/>
  <c r="AU43" i="41"/>
  <c r="AU44" i="41"/>
  <c r="AU45" i="41"/>
  <c r="AU46" i="41"/>
  <c r="AU47" i="41"/>
  <c r="AU48" i="41"/>
  <c r="AU49" i="41"/>
  <c r="AU50" i="41"/>
  <c r="AU51" i="41"/>
  <c r="AU52" i="41"/>
  <c r="AU53" i="41"/>
  <c r="AU54" i="41"/>
  <c r="AU55" i="41"/>
  <c r="AU56" i="41"/>
  <c r="AU57" i="41"/>
  <c r="AU58" i="41"/>
  <c r="AU59" i="41"/>
  <c r="AU60" i="41"/>
  <c r="AU61" i="41"/>
  <c r="AU62" i="41"/>
  <c r="AU63" i="41"/>
  <c r="AU64" i="41"/>
  <c r="AU65" i="41"/>
  <c r="AU66" i="41"/>
  <c r="AU67" i="41"/>
  <c r="AU68" i="41"/>
  <c r="AU69" i="41"/>
  <c r="AU70" i="41"/>
  <c r="AU71" i="41"/>
  <c r="AU72" i="41"/>
  <c r="AU73" i="41"/>
  <c r="AU74" i="41"/>
  <c r="AU75" i="41"/>
  <c r="AU76" i="41"/>
  <c r="AU77" i="41"/>
  <c r="AU78" i="41"/>
  <c r="AU79" i="41"/>
  <c r="AU80" i="41"/>
  <c r="AU81" i="41"/>
  <c r="AU82" i="41"/>
  <c r="AU83" i="41"/>
  <c r="AU84" i="41"/>
  <c r="AU85" i="41"/>
  <c r="AU86" i="41"/>
  <c r="AU87" i="41"/>
  <c r="AU88" i="41"/>
  <c r="AU89" i="41"/>
  <c r="AU90" i="41"/>
  <c r="AU91" i="41"/>
  <c r="AU92" i="41"/>
  <c r="AU93" i="41"/>
  <c r="AU94" i="41"/>
  <c r="AU95" i="41"/>
  <c r="AU96" i="41"/>
  <c r="AU97" i="41"/>
  <c r="AU98" i="41"/>
  <c r="AU2" i="41"/>
  <c r="AO30" i="41"/>
  <c r="P23" i="41"/>
  <c r="AQ23" i="41"/>
  <c r="T99" i="41" l="1"/>
  <c r="AG99" i="41"/>
  <c r="AH99" i="41"/>
  <c r="AI102" i="41"/>
  <c r="V99" i="41"/>
  <c r="AQ66" i="41"/>
  <c r="AC99" i="41"/>
  <c r="AC101" i="41" s="1"/>
  <c r="Z99" i="41"/>
  <c r="AA99" i="41"/>
  <c r="AA101" i="41" s="1"/>
  <c r="Y99" i="41"/>
  <c r="Y101" i="41" s="1"/>
  <c r="C6" i="25" l="1"/>
  <c r="AQ61" i="41"/>
  <c r="AO19" i="41"/>
  <c r="AO62" i="41"/>
  <c r="AQ62" i="41" s="1"/>
  <c r="V80" i="43"/>
  <c r="W80" i="43"/>
  <c r="U80" i="43" l="1"/>
  <c r="I46" i="42"/>
  <c r="J46" i="42" s="1"/>
  <c r="AF99" i="41"/>
  <c r="AF100" i="41" s="1"/>
  <c r="G36" i="38" l="1"/>
  <c r="G42" i="38"/>
  <c r="G41" i="38"/>
  <c r="G40" i="38"/>
  <c r="G39" i="38"/>
  <c r="G38" i="38"/>
  <c r="G37" i="38"/>
  <c r="T80" i="43" l="1"/>
  <c r="AE99" i="41"/>
  <c r="AE100" i="41" s="1"/>
  <c r="L3" i="43" l="1"/>
  <c r="L4" i="43"/>
  <c r="L5" i="43"/>
  <c r="L6" i="43"/>
  <c r="L7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L35" i="43"/>
  <c r="L36" i="43"/>
  <c r="L37" i="43"/>
  <c r="L38" i="43"/>
  <c r="L39" i="43"/>
  <c r="L40" i="43"/>
  <c r="L41" i="43"/>
  <c r="L42" i="43"/>
  <c r="L43" i="43"/>
  <c r="L44" i="43"/>
  <c r="L45" i="43"/>
  <c r="L46" i="43"/>
  <c r="L47" i="43"/>
  <c r="L48" i="43"/>
  <c r="L49" i="43"/>
  <c r="L50" i="43"/>
  <c r="L51" i="43"/>
  <c r="L52" i="43"/>
  <c r="L53" i="43"/>
  <c r="L54" i="43"/>
  <c r="L55" i="43"/>
  <c r="L56" i="43"/>
  <c r="L57" i="43"/>
  <c r="L58" i="43"/>
  <c r="L59" i="43"/>
  <c r="L60" i="43"/>
  <c r="L61" i="43"/>
  <c r="L62" i="43"/>
  <c r="L63" i="43"/>
  <c r="L64" i="43"/>
  <c r="L65" i="43"/>
  <c r="L66" i="43"/>
  <c r="L67" i="43"/>
  <c r="L68" i="43"/>
  <c r="L69" i="43"/>
  <c r="L70" i="43"/>
  <c r="L71" i="43"/>
  <c r="L72" i="43"/>
  <c r="L73" i="43"/>
  <c r="L74" i="43"/>
  <c r="L75" i="43"/>
  <c r="L76" i="43"/>
  <c r="L77" i="43"/>
  <c r="L78" i="43"/>
  <c r="L79" i="43"/>
  <c r="L2" i="43"/>
  <c r="S80" i="43" l="1"/>
  <c r="AP41" i="41"/>
  <c r="AO41" i="41"/>
  <c r="AD99" i="41"/>
  <c r="H43" i="42"/>
  <c r="AD101" i="41" l="1"/>
  <c r="AU99" i="41"/>
  <c r="Q3" i="43"/>
  <c r="R3" i="43" s="1"/>
  <c r="Y3" i="43" s="1"/>
  <c r="Q4" i="43"/>
  <c r="R4" i="43" s="1"/>
  <c r="Y4" i="43" s="1"/>
  <c r="Q5" i="43"/>
  <c r="R5" i="43" s="1"/>
  <c r="Y5" i="43" s="1"/>
  <c r="Q6" i="43"/>
  <c r="R6" i="43" s="1"/>
  <c r="Y6" i="43" s="1"/>
  <c r="Q7" i="43"/>
  <c r="R7" i="43" s="1"/>
  <c r="Y7" i="43" s="1"/>
  <c r="Q8" i="43"/>
  <c r="R8" i="43" s="1"/>
  <c r="Y8" i="43" s="1"/>
  <c r="Q9" i="43"/>
  <c r="R9" i="43" s="1"/>
  <c r="Y9" i="43" s="1"/>
  <c r="Q10" i="43"/>
  <c r="R10" i="43"/>
  <c r="Y10" i="43" s="1"/>
  <c r="Q11" i="43"/>
  <c r="R11" i="43" s="1"/>
  <c r="Y11" i="43" s="1"/>
  <c r="Q12" i="43"/>
  <c r="R12" i="43" s="1"/>
  <c r="Y12" i="43" s="1"/>
  <c r="Q13" i="43"/>
  <c r="R13" i="43" s="1"/>
  <c r="Y13" i="43" s="1"/>
  <c r="Q14" i="43"/>
  <c r="R14" i="43" s="1"/>
  <c r="Y14" i="43" s="1"/>
  <c r="Q15" i="43"/>
  <c r="R15" i="43" s="1"/>
  <c r="Y15" i="43" s="1"/>
  <c r="Q16" i="43"/>
  <c r="R16" i="43" s="1"/>
  <c r="Y16" i="43" s="1"/>
  <c r="Q17" i="43"/>
  <c r="R17" i="43" s="1"/>
  <c r="Y17" i="43" s="1"/>
  <c r="Q18" i="43"/>
  <c r="R18" i="43" s="1"/>
  <c r="Y18" i="43" s="1"/>
  <c r="Q19" i="43"/>
  <c r="R19" i="43" s="1"/>
  <c r="Y19" i="43" s="1"/>
  <c r="Q20" i="43"/>
  <c r="R20" i="43" s="1"/>
  <c r="Y20" i="43" s="1"/>
  <c r="Q21" i="43"/>
  <c r="R21" i="43" s="1"/>
  <c r="Y21" i="43" s="1"/>
  <c r="Q22" i="43"/>
  <c r="R22" i="43" s="1"/>
  <c r="Y22" i="43" s="1"/>
  <c r="Q23" i="43"/>
  <c r="R23" i="43" s="1"/>
  <c r="Y23" i="43" s="1"/>
  <c r="Q24" i="43"/>
  <c r="R24" i="43" s="1"/>
  <c r="Y24" i="43" s="1"/>
  <c r="Q25" i="43"/>
  <c r="R25" i="43" s="1"/>
  <c r="Y25" i="43" s="1"/>
  <c r="Q26" i="43"/>
  <c r="R26" i="43" s="1"/>
  <c r="Y26" i="43" s="1"/>
  <c r="Q27" i="43"/>
  <c r="R27" i="43" s="1"/>
  <c r="Y27" i="43" s="1"/>
  <c r="Q28" i="43"/>
  <c r="R28" i="43" s="1"/>
  <c r="Y28" i="43" s="1"/>
  <c r="Q29" i="43"/>
  <c r="R29" i="43" s="1"/>
  <c r="Y29" i="43" s="1"/>
  <c r="Q30" i="43"/>
  <c r="R30" i="43" s="1"/>
  <c r="Y30" i="43" s="1"/>
  <c r="Q31" i="43"/>
  <c r="R31" i="43" s="1"/>
  <c r="Y31" i="43" s="1"/>
  <c r="Q32" i="43"/>
  <c r="R32" i="43" s="1"/>
  <c r="Y32" i="43" s="1"/>
  <c r="Q33" i="43"/>
  <c r="R33" i="43" s="1"/>
  <c r="Y33" i="43" s="1"/>
  <c r="Q34" i="43"/>
  <c r="R34" i="43" s="1"/>
  <c r="Y34" i="43" s="1"/>
  <c r="Q35" i="43"/>
  <c r="R35" i="43" s="1"/>
  <c r="Y35" i="43" s="1"/>
  <c r="Q36" i="43"/>
  <c r="R36" i="43" s="1"/>
  <c r="Y36" i="43" s="1"/>
  <c r="Q37" i="43"/>
  <c r="R37" i="43" s="1"/>
  <c r="Y37" i="43" s="1"/>
  <c r="Q38" i="43"/>
  <c r="R38" i="43" s="1"/>
  <c r="Y38" i="43" s="1"/>
  <c r="Q39" i="43"/>
  <c r="R39" i="43" s="1"/>
  <c r="Y39" i="43" s="1"/>
  <c r="Q40" i="43"/>
  <c r="R40" i="43" s="1"/>
  <c r="Y40" i="43" s="1"/>
  <c r="Q41" i="43"/>
  <c r="R41" i="43" s="1"/>
  <c r="Y41" i="43" s="1"/>
  <c r="Q42" i="43"/>
  <c r="R42" i="43" s="1"/>
  <c r="Y42" i="43" s="1"/>
  <c r="Q43" i="43"/>
  <c r="R43" i="43" s="1"/>
  <c r="Y43" i="43" s="1"/>
  <c r="Q44" i="43"/>
  <c r="R44" i="43" s="1"/>
  <c r="Y44" i="43" s="1"/>
  <c r="Q45" i="43"/>
  <c r="R45" i="43" s="1"/>
  <c r="Y45" i="43" s="1"/>
  <c r="Q46" i="43"/>
  <c r="R46" i="43"/>
  <c r="Y46" i="43" s="1"/>
  <c r="Q47" i="43"/>
  <c r="R47" i="43" s="1"/>
  <c r="Y47" i="43" s="1"/>
  <c r="Q48" i="43"/>
  <c r="R48" i="43" s="1"/>
  <c r="Y48" i="43" s="1"/>
  <c r="Q49" i="43"/>
  <c r="R49" i="43" s="1"/>
  <c r="Y49" i="43" s="1"/>
  <c r="Q50" i="43"/>
  <c r="R50" i="43" s="1"/>
  <c r="Y50" i="43" s="1"/>
  <c r="Q51" i="43"/>
  <c r="R51" i="43" s="1"/>
  <c r="Y51" i="43" s="1"/>
  <c r="Q52" i="43"/>
  <c r="R52" i="43" s="1"/>
  <c r="Y52" i="43" s="1"/>
  <c r="Q53" i="43"/>
  <c r="R53" i="43" s="1"/>
  <c r="Y53" i="43" s="1"/>
  <c r="Q54" i="43"/>
  <c r="R54" i="43" s="1"/>
  <c r="Y54" i="43" s="1"/>
  <c r="Q55" i="43"/>
  <c r="R55" i="43" s="1"/>
  <c r="Y55" i="43" s="1"/>
  <c r="Q56" i="43"/>
  <c r="R56" i="43" s="1"/>
  <c r="Y56" i="43" s="1"/>
  <c r="Q57" i="43"/>
  <c r="R57" i="43" s="1"/>
  <c r="Y57" i="43" s="1"/>
  <c r="Q58" i="43"/>
  <c r="R58" i="43" s="1"/>
  <c r="Y58" i="43" s="1"/>
  <c r="Q59" i="43"/>
  <c r="R59" i="43" s="1"/>
  <c r="Y59" i="43" s="1"/>
  <c r="Q60" i="43"/>
  <c r="R60" i="43" s="1"/>
  <c r="Y60" i="43" s="1"/>
  <c r="Q61" i="43"/>
  <c r="R61" i="43" s="1"/>
  <c r="Y61" i="43" s="1"/>
  <c r="Q62" i="43"/>
  <c r="R62" i="43" s="1"/>
  <c r="Y62" i="43" s="1"/>
  <c r="Q63" i="43"/>
  <c r="R63" i="43" s="1"/>
  <c r="Y63" i="43" s="1"/>
  <c r="Q64" i="43"/>
  <c r="R64" i="43" s="1"/>
  <c r="Y64" i="43" s="1"/>
  <c r="Q65" i="43"/>
  <c r="R65" i="43" s="1"/>
  <c r="Y65" i="43" s="1"/>
  <c r="Q66" i="43"/>
  <c r="R66" i="43" s="1"/>
  <c r="Y66" i="43" s="1"/>
  <c r="Q67" i="43"/>
  <c r="R67" i="43" s="1"/>
  <c r="Y67" i="43" s="1"/>
  <c r="Q68" i="43"/>
  <c r="R68" i="43"/>
  <c r="Y68" i="43" s="1"/>
  <c r="Q69" i="43"/>
  <c r="R69" i="43" s="1"/>
  <c r="Y69" i="43" s="1"/>
  <c r="Q70" i="43"/>
  <c r="R70" i="43" s="1"/>
  <c r="Y70" i="43" s="1"/>
  <c r="Q71" i="43"/>
  <c r="R71" i="43" s="1"/>
  <c r="Y71" i="43" s="1"/>
  <c r="Q72" i="43"/>
  <c r="R72" i="43" s="1"/>
  <c r="Y72" i="43" s="1"/>
  <c r="Q73" i="43"/>
  <c r="R73" i="43" s="1"/>
  <c r="Y73" i="43" s="1"/>
  <c r="Q74" i="43"/>
  <c r="R74" i="43" s="1"/>
  <c r="Y74" i="43" s="1"/>
  <c r="Q75" i="43"/>
  <c r="R75" i="43" s="1"/>
  <c r="Y75" i="43" s="1"/>
  <c r="Q76" i="43"/>
  <c r="R76" i="43" s="1"/>
  <c r="Y76" i="43" s="1"/>
  <c r="Q77" i="43"/>
  <c r="R77" i="43" s="1"/>
  <c r="Y77" i="43" s="1"/>
  <c r="Q78" i="43"/>
  <c r="R78" i="43"/>
  <c r="Y78" i="43" s="1"/>
  <c r="Q79" i="43"/>
  <c r="R79" i="43" s="1"/>
  <c r="Y79" i="43" s="1"/>
  <c r="Q2" i="43"/>
  <c r="R2" i="43" s="1"/>
  <c r="Y2" i="43" s="1"/>
  <c r="Y80" i="43" l="1"/>
  <c r="Q80" i="43"/>
  <c r="P80" i="43"/>
  <c r="O80" i="43"/>
  <c r="N80" i="43"/>
  <c r="M80" i="43"/>
  <c r="R80" i="43" l="1"/>
  <c r="K80" i="43"/>
  <c r="L80" i="43"/>
  <c r="G43" i="42" l="1"/>
  <c r="H46" i="42" s="1"/>
  <c r="AP85" i="41"/>
  <c r="AO85" i="41"/>
  <c r="AB99" i="41"/>
  <c r="AB100" i="41" s="1"/>
  <c r="B32" i="41"/>
  <c r="G46" i="42" l="1"/>
  <c r="G33" i="38" l="1"/>
  <c r="G34" i="38"/>
  <c r="G32" i="38"/>
  <c r="G35" i="38"/>
  <c r="M167" i="37" l="1"/>
  <c r="AI9" i="41"/>
  <c r="AI2" i="41"/>
  <c r="AI24" i="41"/>
  <c r="AI44" i="41"/>
  <c r="AI49" i="41"/>
  <c r="AI51" i="41"/>
  <c r="AI64" i="41"/>
  <c r="AI77" i="41"/>
  <c r="AI88" i="41"/>
  <c r="AI90" i="41"/>
  <c r="AQ2" i="41"/>
  <c r="AQ3" i="41"/>
  <c r="AQ4" i="41"/>
  <c r="AQ5" i="41"/>
  <c r="AQ6" i="41"/>
  <c r="AQ7" i="41"/>
  <c r="AQ8" i="41"/>
  <c r="AQ9" i="41"/>
  <c r="AQ10" i="41"/>
  <c r="AQ11" i="41"/>
  <c r="AQ12" i="41"/>
  <c r="AQ13" i="41"/>
  <c r="AQ14" i="41"/>
  <c r="AQ15" i="41"/>
  <c r="U85" i="41"/>
  <c r="U60" i="41"/>
  <c r="U62" i="41"/>
  <c r="U19" i="41"/>
  <c r="AQ17" i="41"/>
  <c r="AQ18" i="41"/>
  <c r="AQ19" i="41"/>
  <c r="AQ20" i="41"/>
  <c r="AQ21" i="41"/>
  <c r="AQ22" i="41"/>
  <c r="AQ24" i="41"/>
  <c r="AQ25" i="41"/>
  <c r="AQ26" i="41"/>
  <c r="AQ27" i="41"/>
  <c r="AQ28" i="41"/>
  <c r="AQ29" i="41"/>
  <c r="AQ30" i="41"/>
  <c r="AQ31" i="41"/>
  <c r="AQ33" i="41"/>
  <c r="AQ34" i="41"/>
  <c r="AQ35" i="41"/>
  <c r="AQ36" i="41"/>
  <c r="AQ37" i="41"/>
  <c r="AQ38" i="41"/>
  <c r="AQ39" i="41"/>
  <c r="AQ40" i="41"/>
  <c r="AQ41" i="41"/>
  <c r="AQ42" i="41"/>
  <c r="AQ43" i="41"/>
  <c r="AQ44" i="41"/>
  <c r="AQ45" i="41"/>
  <c r="AQ46" i="41"/>
  <c r="AQ47" i="41"/>
  <c r="AQ48" i="41"/>
  <c r="AQ49" i="41"/>
  <c r="AQ50" i="41"/>
  <c r="AQ51" i="41"/>
  <c r="AQ52" i="41"/>
  <c r="AQ53" i="41"/>
  <c r="AQ54" i="41"/>
  <c r="AQ55" i="41"/>
  <c r="AQ56" i="41"/>
  <c r="AQ57" i="41"/>
  <c r="AQ58" i="41"/>
  <c r="AQ59" i="41"/>
  <c r="AQ60" i="41"/>
  <c r="AQ63" i="41"/>
  <c r="AQ64" i="41"/>
  <c r="AQ65" i="41"/>
  <c r="AQ67" i="41"/>
  <c r="AQ68" i="41"/>
  <c r="AQ69" i="41"/>
  <c r="AQ70" i="41"/>
  <c r="AQ71" i="41"/>
  <c r="AQ72" i="41"/>
  <c r="AQ73" i="41"/>
  <c r="AQ74" i="41"/>
  <c r="AQ75" i="41"/>
  <c r="AQ76" i="41"/>
  <c r="AQ77" i="41"/>
  <c r="AQ78" i="41"/>
  <c r="AQ79" i="41"/>
  <c r="AQ80" i="41"/>
  <c r="AQ81" i="41"/>
  <c r="AQ82" i="41"/>
  <c r="AQ83" i="41"/>
  <c r="AQ84" i="41"/>
  <c r="AQ85" i="41"/>
  <c r="AQ86" i="41"/>
  <c r="AQ87" i="41"/>
  <c r="AQ88" i="41"/>
  <c r="AQ90" i="41"/>
  <c r="AQ91" i="41"/>
  <c r="AQ92" i="41"/>
  <c r="AQ93" i="41"/>
  <c r="AQ94" i="41"/>
  <c r="AQ95" i="41"/>
  <c r="AQ96" i="41"/>
  <c r="AQ97" i="41"/>
  <c r="AQ98" i="41"/>
  <c r="AQ16" i="41"/>
  <c r="AP99" i="41"/>
  <c r="AO99" i="41"/>
  <c r="AQ99" i="41" l="1"/>
  <c r="D175" i="37"/>
  <c r="X99" i="41" l="1"/>
  <c r="X100" i="41" s="1"/>
  <c r="W99" i="41" l="1"/>
  <c r="W100" i="41" s="1"/>
  <c r="S99" i="41" l="1"/>
  <c r="S100" i="41" s="1"/>
  <c r="R99" i="41"/>
  <c r="AF108" i="41" s="1"/>
  <c r="U3" i="41"/>
  <c r="U4" i="41"/>
  <c r="U5" i="41"/>
  <c r="U6" i="41"/>
  <c r="U7" i="41"/>
  <c r="U8" i="41"/>
  <c r="U9" i="41"/>
  <c r="U10" i="41"/>
  <c r="U11" i="41"/>
  <c r="U12" i="41"/>
  <c r="U13" i="41"/>
  <c r="U14" i="41"/>
  <c r="U15" i="41"/>
  <c r="U16" i="41"/>
  <c r="U17" i="41"/>
  <c r="U18" i="41"/>
  <c r="U20" i="41"/>
  <c r="U21" i="41"/>
  <c r="U22" i="41"/>
  <c r="U24" i="41"/>
  <c r="U25" i="41"/>
  <c r="U26" i="41"/>
  <c r="U27" i="41"/>
  <c r="U28" i="41"/>
  <c r="U29" i="41"/>
  <c r="U30" i="41"/>
  <c r="U31" i="41"/>
  <c r="U33" i="41"/>
  <c r="U34" i="41"/>
  <c r="U35" i="41"/>
  <c r="U36" i="41"/>
  <c r="U37" i="41"/>
  <c r="U38" i="41"/>
  <c r="U39" i="41"/>
  <c r="U40" i="41"/>
  <c r="U42" i="41"/>
  <c r="U43" i="41"/>
  <c r="U44" i="41"/>
  <c r="U45" i="41"/>
  <c r="U46" i="41"/>
  <c r="U47" i="41"/>
  <c r="U48" i="41"/>
  <c r="U49" i="41"/>
  <c r="U50" i="41"/>
  <c r="U51" i="41"/>
  <c r="U52" i="41"/>
  <c r="U53" i="41"/>
  <c r="U54" i="41"/>
  <c r="U55" i="41"/>
  <c r="U56" i="41"/>
  <c r="U57" i="41"/>
  <c r="U58" i="41"/>
  <c r="U59" i="41"/>
  <c r="U63" i="41"/>
  <c r="U64" i="41"/>
  <c r="U65" i="41"/>
  <c r="U67" i="41"/>
  <c r="U68" i="41"/>
  <c r="U69" i="41"/>
  <c r="U70" i="41"/>
  <c r="U71" i="41"/>
  <c r="U72" i="41"/>
  <c r="U73" i="41"/>
  <c r="U74" i="41"/>
  <c r="U75" i="41"/>
  <c r="U76" i="41"/>
  <c r="U77" i="41"/>
  <c r="U78" i="41"/>
  <c r="U79" i="41"/>
  <c r="U80" i="41"/>
  <c r="U81" i="41"/>
  <c r="U82" i="41"/>
  <c r="U83" i="41"/>
  <c r="U84" i="41"/>
  <c r="U86" i="41"/>
  <c r="U87" i="41"/>
  <c r="U88" i="41"/>
  <c r="U90" i="41"/>
  <c r="U91" i="41"/>
  <c r="U92" i="41"/>
  <c r="U93" i="41"/>
  <c r="U94" i="41"/>
  <c r="U95" i="41"/>
  <c r="U96" i="41"/>
  <c r="U97" i="41"/>
  <c r="U2" i="41"/>
  <c r="U99" i="41" l="1"/>
  <c r="B50" i="40"/>
  <c r="B54" i="40" s="1"/>
  <c r="AI100" i="41" l="1"/>
  <c r="AI101" i="41"/>
  <c r="G31" i="38"/>
  <c r="H31" i="38" l="1"/>
  <c r="H32" i="38" l="1"/>
  <c r="H33" i="38" s="1"/>
  <c r="G49" i="38"/>
  <c r="H34" i="38" l="1"/>
  <c r="H35" i="38" s="1"/>
  <c r="H36" i="38" s="1"/>
  <c r="H37" i="38" s="1"/>
  <c r="H38" i="38" s="1"/>
  <c r="H39" i="38" s="1"/>
  <c r="H40" i="38" s="1"/>
  <c r="H41" i="38" s="1"/>
  <c r="H42" i="38" s="1"/>
  <c r="H43" i="38" s="1"/>
  <c r="J99" i="41"/>
  <c r="J100" i="41" s="1"/>
  <c r="K100" i="41" s="1"/>
  <c r="P97" i="41"/>
  <c r="H97" i="41"/>
  <c r="I97" i="41" s="1"/>
  <c r="K97" i="41" s="1"/>
  <c r="P96" i="41"/>
  <c r="H95" i="41"/>
  <c r="I95" i="41" s="1"/>
  <c r="K95" i="41" s="1"/>
  <c r="P94" i="41"/>
  <c r="H94" i="41"/>
  <c r="I94" i="41" s="1"/>
  <c r="K94" i="41" s="1"/>
  <c r="P93" i="41"/>
  <c r="H93" i="41"/>
  <c r="I93" i="41" s="1"/>
  <c r="K93" i="41" s="1"/>
  <c r="P92" i="41"/>
  <c r="H92" i="41"/>
  <c r="I92" i="41" s="1"/>
  <c r="K92" i="41" s="1"/>
  <c r="P91" i="41"/>
  <c r="H91" i="41"/>
  <c r="I91" i="41" s="1"/>
  <c r="K91" i="41" s="1"/>
  <c r="P90" i="41"/>
  <c r="H90" i="41"/>
  <c r="I90" i="41" s="1"/>
  <c r="K90" i="41" s="1"/>
  <c r="P88" i="41"/>
  <c r="H88" i="41"/>
  <c r="I88" i="41" s="1"/>
  <c r="K88" i="41" s="1"/>
  <c r="P87" i="41"/>
  <c r="H87" i="41"/>
  <c r="I87" i="41" s="1"/>
  <c r="K87" i="41" s="1"/>
  <c r="P86" i="41"/>
  <c r="H86" i="41"/>
  <c r="I86" i="41" s="1"/>
  <c r="K86" i="41" s="1"/>
  <c r="H84" i="41"/>
  <c r="I84" i="41" s="1"/>
  <c r="K84" i="41" s="1"/>
  <c r="H83" i="41"/>
  <c r="I83" i="41" s="1"/>
  <c r="K83" i="41" s="1"/>
  <c r="P82" i="41"/>
  <c r="H82" i="41"/>
  <c r="I82" i="41" s="1"/>
  <c r="K82" i="41" s="1"/>
  <c r="P81" i="41"/>
  <c r="H81" i="41"/>
  <c r="I81" i="41" s="1"/>
  <c r="K81" i="41" s="1"/>
  <c r="P80" i="41"/>
  <c r="H80" i="41"/>
  <c r="I80" i="41" s="1"/>
  <c r="K80" i="41" s="1"/>
  <c r="P79" i="41"/>
  <c r="H79" i="41"/>
  <c r="I79" i="41" s="1"/>
  <c r="K79" i="41" s="1"/>
  <c r="P78" i="41"/>
  <c r="H78" i="41"/>
  <c r="I78" i="41" s="1"/>
  <c r="K78" i="41" s="1"/>
  <c r="P77" i="41"/>
  <c r="H77" i="41"/>
  <c r="I77" i="41" s="1"/>
  <c r="K77" i="41" s="1"/>
  <c r="P76" i="41"/>
  <c r="H76" i="41"/>
  <c r="I76" i="41" s="1"/>
  <c r="K76" i="41" s="1"/>
  <c r="P75" i="41"/>
  <c r="H75" i="41"/>
  <c r="I75" i="41" s="1"/>
  <c r="K75" i="41" s="1"/>
  <c r="P74" i="41"/>
  <c r="H74" i="41"/>
  <c r="I74" i="41" s="1"/>
  <c r="K74" i="41" s="1"/>
  <c r="H73" i="41"/>
  <c r="I73" i="41" s="1"/>
  <c r="K73" i="41" s="1"/>
  <c r="P72" i="41"/>
  <c r="H72" i="41"/>
  <c r="I72" i="41" s="1"/>
  <c r="K72" i="41" s="1"/>
  <c r="P71" i="41"/>
  <c r="H71" i="41"/>
  <c r="I71" i="41" s="1"/>
  <c r="K71" i="41" s="1"/>
  <c r="P70" i="41"/>
  <c r="K70" i="41"/>
  <c r="H70" i="41"/>
  <c r="P69" i="41"/>
  <c r="H69" i="41"/>
  <c r="I69" i="41" s="1"/>
  <c r="K69" i="41" s="1"/>
  <c r="P68" i="41"/>
  <c r="H68" i="41"/>
  <c r="I68" i="41" s="1"/>
  <c r="K68" i="41" s="1"/>
  <c r="P67" i="41"/>
  <c r="H67" i="41"/>
  <c r="I67" i="41" s="1"/>
  <c r="K67" i="41" s="1"/>
  <c r="P65" i="41"/>
  <c r="H65" i="41"/>
  <c r="I65" i="41" s="1"/>
  <c r="K65" i="41" s="1"/>
  <c r="P64" i="41"/>
  <c r="H64" i="41"/>
  <c r="I64" i="41" s="1"/>
  <c r="K64" i="41" s="1"/>
  <c r="P63" i="41"/>
  <c r="H63" i="41"/>
  <c r="I63" i="41" s="1"/>
  <c r="K63" i="41" s="1"/>
  <c r="P59" i="41"/>
  <c r="H59" i="41"/>
  <c r="I59" i="41" s="1"/>
  <c r="K59" i="41" s="1"/>
  <c r="P58" i="41"/>
  <c r="H58" i="41"/>
  <c r="I58" i="41" s="1"/>
  <c r="K58" i="41" s="1"/>
  <c r="P57" i="41"/>
  <c r="K57" i="41"/>
  <c r="H57" i="41"/>
  <c r="P56" i="41"/>
  <c r="H56" i="41"/>
  <c r="I56" i="41" s="1"/>
  <c r="K56" i="41" s="1"/>
  <c r="P55" i="41"/>
  <c r="H55" i="41"/>
  <c r="I55" i="41" s="1"/>
  <c r="K55" i="41" s="1"/>
  <c r="P54" i="41"/>
  <c r="H54" i="41"/>
  <c r="I54" i="41" s="1"/>
  <c r="K54" i="41" s="1"/>
  <c r="P53" i="41"/>
  <c r="H53" i="41"/>
  <c r="I53" i="41" s="1"/>
  <c r="K53" i="41" s="1"/>
  <c r="P52" i="41"/>
  <c r="H52" i="41"/>
  <c r="I52" i="41" s="1"/>
  <c r="K52" i="41" s="1"/>
  <c r="P51" i="41"/>
  <c r="K51" i="41"/>
  <c r="H51" i="41"/>
  <c r="P50" i="41"/>
  <c r="H50" i="41"/>
  <c r="I50" i="41" s="1"/>
  <c r="K50" i="41" s="1"/>
  <c r="P49" i="41"/>
  <c r="H49" i="41"/>
  <c r="I49" i="41" s="1"/>
  <c r="P48" i="41"/>
  <c r="H48" i="41"/>
  <c r="I48" i="41" s="1"/>
  <c r="K48" i="41" s="1"/>
  <c r="P47" i="41"/>
  <c r="K47" i="41"/>
  <c r="P46" i="41"/>
  <c r="H46" i="41"/>
  <c r="I46" i="41" s="1"/>
  <c r="K46" i="41" s="1"/>
  <c r="P45" i="41"/>
  <c r="H45" i="41"/>
  <c r="I45" i="41" s="1"/>
  <c r="K45" i="41" s="1"/>
  <c r="P44" i="41"/>
  <c r="H44" i="41"/>
  <c r="I44" i="41" s="1"/>
  <c r="K44" i="41" s="1"/>
  <c r="P43" i="41"/>
  <c r="H43" i="41"/>
  <c r="I43" i="41" s="1"/>
  <c r="K43" i="41" s="1"/>
  <c r="P42" i="41"/>
  <c r="P41" i="41"/>
  <c r="K41" i="41"/>
  <c r="H41" i="41"/>
  <c r="P40" i="41"/>
  <c r="K40" i="41"/>
  <c r="H40" i="41"/>
  <c r="P39" i="41"/>
  <c r="K39" i="41"/>
  <c r="H39" i="41"/>
  <c r="P38" i="41"/>
  <c r="H38" i="41"/>
  <c r="I38" i="41" s="1"/>
  <c r="K38" i="41" s="1"/>
  <c r="H37" i="41"/>
  <c r="I37" i="41" s="1"/>
  <c r="K37" i="41" s="1"/>
  <c r="P36" i="41"/>
  <c r="H36" i="41"/>
  <c r="I36" i="41" s="1"/>
  <c r="K36" i="41" s="1"/>
  <c r="P35" i="41"/>
  <c r="H35" i="41"/>
  <c r="I35" i="41" s="1"/>
  <c r="K35" i="41" s="1"/>
  <c r="P34" i="41"/>
  <c r="H34" i="41"/>
  <c r="I34" i="41" s="1"/>
  <c r="K34" i="41" s="1"/>
  <c r="P33" i="41"/>
  <c r="K33" i="41"/>
  <c r="H33" i="41"/>
  <c r="P31" i="41"/>
  <c r="H31" i="41"/>
  <c r="I31" i="41" s="1"/>
  <c r="K31" i="41" s="1"/>
  <c r="P30" i="41"/>
  <c r="H30" i="41"/>
  <c r="I30" i="41" s="1"/>
  <c r="K30" i="41" s="1"/>
  <c r="P29" i="41"/>
  <c r="H29" i="41"/>
  <c r="I29" i="41" s="1"/>
  <c r="K29" i="41" s="1"/>
  <c r="P28" i="41"/>
  <c r="H28" i="41"/>
  <c r="I28" i="41" s="1"/>
  <c r="K28" i="41" s="1"/>
  <c r="P27" i="41"/>
  <c r="H27" i="41"/>
  <c r="I27" i="41" s="1"/>
  <c r="K27" i="41" s="1"/>
  <c r="P26" i="41"/>
  <c r="H26" i="41"/>
  <c r="I26" i="41" s="1"/>
  <c r="K26" i="41" s="1"/>
  <c r="P25" i="41"/>
  <c r="H25" i="41"/>
  <c r="I25" i="41" s="1"/>
  <c r="K25" i="41" s="1"/>
  <c r="P24" i="41"/>
  <c r="H24" i="41"/>
  <c r="I24" i="41" s="1"/>
  <c r="K24" i="41" s="1"/>
  <c r="P22" i="41"/>
  <c r="H22" i="41"/>
  <c r="I22" i="41" s="1"/>
  <c r="K22" i="41" s="1"/>
  <c r="P21" i="41"/>
  <c r="H21" i="41"/>
  <c r="I21" i="41" s="1"/>
  <c r="K21" i="41" s="1"/>
  <c r="P20" i="41"/>
  <c r="H20" i="41"/>
  <c r="I20" i="41" s="1"/>
  <c r="K20" i="41" s="1"/>
  <c r="P18" i="41"/>
  <c r="H18" i="41"/>
  <c r="I18" i="41" s="1"/>
  <c r="K18" i="41" s="1"/>
  <c r="Q17" i="41"/>
  <c r="AI17" i="41" s="1"/>
  <c r="AI99" i="41" s="1"/>
  <c r="K17" i="41"/>
  <c r="I16" i="41"/>
  <c r="K16" i="41" s="1"/>
  <c r="Q15" i="41"/>
  <c r="H15" i="41"/>
  <c r="I15" i="41" s="1"/>
  <c r="K15" i="41" s="1"/>
  <c r="P14" i="41"/>
  <c r="H14" i="41"/>
  <c r="I14" i="41" s="1"/>
  <c r="K14" i="41" s="1"/>
  <c r="P13" i="41"/>
  <c r="H13" i="41"/>
  <c r="I13" i="41" s="1"/>
  <c r="K13" i="41" s="1"/>
  <c r="P12" i="41"/>
  <c r="H12" i="41"/>
  <c r="I12" i="41" s="1"/>
  <c r="K12" i="41" s="1"/>
  <c r="P11" i="41"/>
  <c r="H11" i="41"/>
  <c r="I11" i="41" s="1"/>
  <c r="K11" i="41" s="1"/>
  <c r="P10" i="41"/>
  <c r="H10" i="41"/>
  <c r="I10" i="41" s="1"/>
  <c r="K10" i="41" s="1"/>
  <c r="P9" i="41"/>
  <c r="P8" i="41"/>
  <c r="H8" i="41"/>
  <c r="I8" i="41" s="1"/>
  <c r="K8" i="41" s="1"/>
  <c r="P7" i="41"/>
  <c r="H7" i="41"/>
  <c r="I7" i="41" s="1"/>
  <c r="K7" i="41" s="1"/>
  <c r="P6" i="41"/>
  <c r="H6" i="41"/>
  <c r="I6" i="41" s="1"/>
  <c r="K6" i="41" s="1"/>
  <c r="P5" i="41"/>
  <c r="H5" i="41"/>
  <c r="I5" i="41" s="1"/>
  <c r="K5" i="41" s="1"/>
  <c r="P4" i="41"/>
  <c r="H4" i="41"/>
  <c r="I4" i="41" s="1"/>
  <c r="K4" i="41" s="1"/>
  <c r="P3" i="41"/>
  <c r="H3" i="41"/>
  <c r="I3" i="41" s="1"/>
  <c r="K3" i="41" s="1"/>
  <c r="P2" i="41"/>
  <c r="H2" i="41"/>
  <c r="I2" i="41" s="1"/>
  <c r="Q99" i="41" l="1"/>
  <c r="T112" i="41" s="1"/>
  <c r="T111" i="41" s="1"/>
  <c r="K2" i="41"/>
  <c r="K99" i="41" s="1"/>
  <c r="I99" i="41"/>
  <c r="I101" i="41" s="1"/>
  <c r="K101" i="41" s="1"/>
  <c r="AF107" i="41" s="1"/>
  <c r="AF104" i="41" s="1"/>
  <c r="H44" i="38" l="1"/>
  <c r="C145" i="37"/>
  <c r="F145" i="37"/>
  <c r="H45" i="38" l="1"/>
  <c r="H49" i="38" s="1"/>
  <c r="H51" i="38" s="1"/>
  <c r="G16" i="40"/>
  <c r="C19" i="25" l="1"/>
  <c r="C20" i="25"/>
  <c r="D88" i="37" l="1"/>
  <c r="G27" i="38" l="1"/>
  <c r="G26" i="38"/>
  <c r="G25" i="38"/>
  <c r="D65" i="37" l="1"/>
  <c r="D77" i="37" l="1"/>
  <c r="G23" i="38" l="1"/>
  <c r="G22" i="38"/>
  <c r="G20" i="38"/>
  <c r="G19" i="38"/>
  <c r="G17" i="38"/>
  <c r="G16" i="38"/>
  <c r="G14" i="38" l="1"/>
  <c r="C21" i="25" l="1"/>
  <c r="B59" i="37" l="1"/>
  <c r="D39" i="37" l="1"/>
  <c r="G12" i="38" l="1"/>
  <c r="G9" i="38"/>
  <c r="D40" i="37" l="1"/>
  <c r="G15" i="38" l="1"/>
  <c r="G18" i="38"/>
  <c r="G10" i="38" l="1"/>
  <c r="G11" i="38"/>
  <c r="G13" i="38"/>
  <c r="G21" i="38"/>
  <c r="G24" i="38"/>
  <c r="G28" i="38"/>
  <c r="G8" i="38"/>
  <c r="G7" i="38"/>
  <c r="H7" i="38" s="1"/>
  <c r="H50" i="38" l="1"/>
  <c r="H52" i="38" s="1"/>
  <c r="H8" i="38"/>
  <c r="D32" i="37"/>
  <c r="C22" i="25"/>
  <c r="H9" i="38" l="1"/>
  <c r="H10" i="38" l="1"/>
  <c r="H11" i="38" s="1"/>
  <c r="R31" i="37"/>
  <c r="C17" i="25" s="1"/>
  <c r="D31" i="37"/>
  <c r="E10" i="37"/>
  <c r="E11" i="37" s="1"/>
  <c r="E12" i="37" s="1"/>
  <c r="E13" i="37" s="1"/>
  <c r="E14" i="37" s="1"/>
  <c r="E15" i="37" s="1"/>
  <c r="E16" i="37" s="1"/>
  <c r="E17" i="37" s="1"/>
  <c r="E18" i="37" s="1"/>
  <c r="E19" i="37" s="1"/>
  <c r="E20" i="37" s="1"/>
  <c r="E21" i="37" s="1"/>
  <c r="E22" i="37" s="1"/>
  <c r="E23" i="37" s="1"/>
  <c r="E24" i="37" s="1"/>
  <c r="E25" i="37" s="1"/>
  <c r="E26" i="37" s="1"/>
  <c r="E27" i="37" s="1"/>
  <c r="E28" i="37" s="1"/>
  <c r="E29" i="37" s="1"/>
  <c r="E30" i="37" s="1"/>
  <c r="C18" i="25"/>
  <c r="C16" i="25"/>
  <c r="C15" i="25"/>
  <c r="C10" i="25"/>
  <c r="C8" i="25"/>
  <c r="C7" i="25"/>
  <c r="C5" i="25"/>
  <c r="C23" i="25"/>
  <c r="E31" i="37" l="1"/>
  <c r="E32" i="37" s="1"/>
  <c r="E33" i="37" s="1"/>
  <c r="E34" i="37" s="1"/>
  <c r="E35" i="37" s="1"/>
  <c r="E36" i="37" s="1"/>
  <c r="E37" i="37" s="1"/>
  <c r="E38" i="37" s="1"/>
  <c r="E39" i="37" s="1"/>
  <c r="E40" i="37" s="1"/>
  <c r="E41" i="37" s="1"/>
  <c r="E42" i="37" s="1"/>
  <c r="E43" i="37" s="1"/>
  <c r="E44" i="37" s="1"/>
  <c r="E45" i="37" s="1"/>
  <c r="E46" i="37" s="1"/>
  <c r="E47" i="37" s="1"/>
  <c r="E48" i="37" s="1"/>
  <c r="E49" i="37" s="1"/>
  <c r="E50" i="37" s="1"/>
  <c r="E51" i="37" s="1"/>
  <c r="E52" i="37" s="1"/>
  <c r="E53" i="37" s="1"/>
  <c r="E54" i="37" s="1"/>
  <c r="E55" i="37" s="1"/>
  <c r="E56" i="37" s="1"/>
  <c r="E57" i="37" s="1"/>
  <c r="E58" i="37" s="1"/>
  <c r="E59" i="37" s="1"/>
  <c r="E60" i="37" s="1"/>
  <c r="E61" i="37" s="1"/>
  <c r="E62" i="37" s="1"/>
  <c r="E63" i="37" s="1"/>
  <c r="E64" i="37" s="1"/>
  <c r="E65" i="37" s="1"/>
  <c r="E66" i="37" s="1"/>
  <c r="E67" i="37" s="1"/>
  <c r="E68" i="37" s="1"/>
  <c r="E69" i="37" s="1"/>
  <c r="E70" i="37" s="1"/>
  <c r="E71" i="37" s="1"/>
  <c r="E72" i="37" s="1"/>
  <c r="E73" i="37" s="1"/>
  <c r="E74" i="37" s="1"/>
  <c r="E75" i="37" s="1"/>
  <c r="E76" i="37" s="1"/>
  <c r="E77" i="37" s="1"/>
  <c r="E78" i="37" s="1"/>
  <c r="E79" i="37" s="1"/>
  <c r="E80" i="37" s="1"/>
  <c r="E81" i="37" s="1"/>
  <c r="E82" i="37" s="1"/>
  <c r="E83" i="37" s="1"/>
  <c r="E84" i="37" s="1"/>
  <c r="E85" i="37" s="1"/>
  <c r="E86" i="37" s="1"/>
  <c r="E87" i="37" s="1"/>
  <c r="E88" i="37" s="1"/>
  <c r="E89" i="37" s="1"/>
  <c r="E90" i="37" s="1"/>
  <c r="E91" i="37" s="1"/>
  <c r="E92" i="37" s="1"/>
  <c r="E93" i="37" s="1"/>
  <c r="E94" i="37" s="1"/>
  <c r="E95" i="37" s="1"/>
  <c r="E96" i="37" s="1"/>
  <c r="E97" i="37" s="1"/>
  <c r="E98" i="37" s="1"/>
  <c r="E99" i="37" s="1"/>
  <c r="E100" i="37" s="1"/>
  <c r="E101" i="37" s="1"/>
  <c r="E102" i="37" s="1"/>
  <c r="E103" i="37" s="1"/>
  <c r="E104" i="37" s="1"/>
  <c r="E105" i="37" s="1"/>
  <c r="E106" i="37" s="1"/>
  <c r="E107" i="37" s="1"/>
  <c r="E108" i="37" s="1"/>
  <c r="E109" i="37" s="1"/>
  <c r="E110" i="37" s="1"/>
  <c r="E111" i="37" s="1"/>
  <c r="E112" i="37" s="1"/>
  <c r="E113" i="37" s="1"/>
  <c r="E114" i="37" s="1"/>
  <c r="E115" i="37" s="1"/>
  <c r="E116" i="37" s="1"/>
  <c r="E117" i="37" s="1"/>
  <c r="E118" i="37" s="1"/>
  <c r="E119" i="37" s="1"/>
  <c r="E120" i="37" s="1"/>
  <c r="E121" i="37" s="1"/>
  <c r="E122" i="37" s="1"/>
  <c r="E123" i="37" s="1"/>
  <c r="E124" i="37" s="1"/>
  <c r="E125" i="37" s="1"/>
  <c r="E126" i="37" s="1"/>
  <c r="E127" i="37" s="1"/>
  <c r="E128" i="37" s="1"/>
  <c r="E129" i="37" s="1"/>
  <c r="E130" i="37" s="1"/>
  <c r="E131" i="37" s="1"/>
  <c r="E132" i="37" s="1"/>
  <c r="E133" i="37" s="1"/>
  <c r="E134" i="37" s="1"/>
  <c r="E135" i="37" s="1"/>
  <c r="E136" i="37" s="1"/>
  <c r="E137" i="37" s="1"/>
  <c r="E138" i="37" s="1"/>
  <c r="E139" i="37" s="1"/>
  <c r="E140" i="37" s="1"/>
  <c r="E141" i="37" s="1"/>
  <c r="E142" i="37" s="1"/>
  <c r="E143" i="37" s="1"/>
  <c r="E144" i="37" s="1"/>
  <c r="E145" i="37" s="1"/>
  <c r="E146" i="37" s="1"/>
  <c r="E147" i="37" s="1"/>
  <c r="E148" i="37" s="1"/>
  <c r="E149" i="37" s="1"/>
  <c r="E150" i="37" s="1"/>
  <c r="E151" i="37" s="1"/>
  <c r="E152" i="37" s="1"/>
  <c r="E153" i="37" s="1"/>
  <c r="E154" i="37" s="1"/>
  <c r="E155" i="37" s="1"/>
  <c r="E156" i="37" s="1"/>
  <c r="E157" i="37" s="1"/>
  <c r="E158" i="37" s="1"/>
  <c r="E159" i="37" s="1"/>
  <c r="E160" i="37" s="1"/>
  <c r="E161" i="37" s="1"/>
  <c r="E162" i="37" s="1"/>
  <c r="E163" i="37" s="1"/>
  <c r="E164" i="37" s="1"/>
  <c r="E165" i="37" s="1"/>
  <c r="E166" i="37" s="1"/>
  <c r="E167" i="37" s="1"/>
  <c r="E168" i="37" s="1"/>
  <c r="E169" i="37" s="1"/>
  <c r="E170" i="37" s="1"/>
  <c r="E171" i="37" s="1"/>
  <c r="E172" i="37" s="1"/>
  <c r="E173" i="37" s="1"/>
  <c r="E174" i="37" s="1"/>
  <c r="E175" i="37" s="1"/>
  <c r="E176" i="37" s="1"/>
  <c r="E177" i="37" s="1"/>
  <c r="E178" i="37" s="1"/>
  <c r="E179" i="37" s="1"/>
  <c r="E180" i="37" s="1"/>
  <c r="E181" i="37" s="1"/>
  <c r="E182" i="37" s="1"/>
  <c r="E183" i="37" s="1"/>
  <c r="E184" i="37" s="1"/>
  <c r="E185" i="37" s="1"/>
  <c r="E186" i="37" s="1"/>
  <c r="E187" i="37" s="1"/>
  <c r="E188" i="37" s="1"/>
  <c r="H12" i="38"/>
  <c r="H13" i="38" s="1"/>
  <c r="H14" i="38" s="1"/>
  <c r="H15" i="38" s="1"/>
  <c r="H16" i="38" s="1"/>
  <c r="H17" i="38" s="1"/>
  <c r="H18" i="38" s="1"/>
  <c r="A10" i="25"/>
  <c r="E189" i="37" l="1"/>
  <c r="E190" i="37" s="1"/>
  <c r="E191" i="37" s="1"/>
  <c r="E192" i="37" s="1"/>
  <c r="H19" i="38"/>
  <c r="H20" i="38" s="1"/>
  <c r="H21" i="38" s="1"/>
  <c r="C24" i="25"/>
  <c r="E193" i="37" l="1"/>
  <c r="E194" i="37" s="1"/>
  <c r="E195" i="37" s="1"/>
  <c r="E196" i="37" s="1"/>
  <c r="E197" i="37" s="1"/>
  <c r="E198" i="37" s="1"/>
  <c r="E199" i="37" s="1"/>
  <c r="E200" i="37" s="1"/>
  <c r="E201" i="37" s="1"/>
  <c r="E202" i="37" s="1"/>
  <c r="E203" i="37" s="1"/>
  <c r="E204" i="37" s="1"/>
  <c r="E205" i="37" s="1"/>
  <c r="E206" i="37" s="1"/>
  <c r="E207" i="37" s="1"/>
  <c r="E208" i="37" s="1"/>
  <c r="E209" i="37" s="1"/>
  <c r="E210" i="37" s="1"/>
  <c r="E211" i="37" s="1"/>
  <c r="E212" i="37" s="1"/>
  <c r="E213" i="37" s="1"/>
  <c r="E214" i="37" s="1"/>
  <c r="E215" i="37" s="1"/>
  <c r="E216" i="37" s="1"/>
  <c r="E217" i="37" s="1"/>
  <c r="H22" i="38"/>
  <c r="H23" i="38" s="1"/>
  <c r="H24" i="38" s="1"/>
  <c r="H25" i="38" s="1"/>
  <c r="H26" i="38" s="1"/>
  <c r="H27" i="38" s="1"/>
  <c r="H28" i="38" s="1"/>
  <c r="G29" i="38"/>
  <c r="E218" i="37" l="1"/>
  <c r="E219" i="37" s="1"/>
  <c r="E220" i="37" s="1"/>
  <c r="E221" i="37" s="1"/>
  <c r="E222" i="37" s="1"/>
  <c r="E223" i="37" s="1"/>
  <c r="E224" i="37" s="1"/>
  <c r="E225" i="37" s="1"/>
  <c r="E226" i="37" s="1"/>
  <c r="E227" i="37" s="1"/>
  <c r="E228" i="37" s="1"/>
  <c r="E229" i="37" s="1"/>
  <c r="E230" i="37" s="1"/>
  <c r="E231" i="37" s="1"/>
  <c r="E232" i="37" s="1"/>
  <c r="E233" i="37" s="1"/>
  <c r="E234" i="37" s="1"/>
  <c r="E235" i="37" s="1"/>
  <c r="E236" i="37" s="1"/>
  <c r="E237" i="37" s="1"/>
  <c r="E238" i="37" s="1"/>
  <c r="E239" i="37" s="1"/>
  <c r="E240" i="37" s="1"/>
  <c r="E241" i="37" s="1"/>
  <c r="E242" i="37" s="1"/>
  <c r="E243" i="37" s="1"/>
  <c r="E244" i="37" s="1"/>
  <c r="E245" i="37" s="1"/>
  <c r="E246" i="37" s="1"/>
  <c r="E247" i="37" s="1"/>
  <c r="E248" i="37" s="1"/>
  <c r="E249" i="37" s="1"/>
  <c r="E250" i="37" s="1"/>
  <c r="E251" i="37" s="1"/>
  <c r="E252" i="37" s="1"/>
  <c r="E253" i="37" s="1"/>
  <c r="E254" i="37" s="1"/>
  <c r="E255" i="37" s="1"/>
  <c r="E256" i="37" s="1"/>
  <c r="E257" i="37" s="1"/>
  <c r="E258" i="37" s="1"/>
  <c r="E259" i="37" s="1"/>
  <c r="E260" i="37" s="1"/>
  <c r="E261" i="37" s="1"/>
  <c r="E262" i="37" s="1"/>
  <c r="E263" i="37" s="1"/>
  <c r="E264" i="37" s="1"/>
  <c r="E265" i="37" s="1"/>
  <c r="E266" i="37" s="1"/>
  <c r="E267" i="37" s="1"/>
  <c r="E268" i="37" s="1"/>
  <c r="E269" i="37" s="1"/>
  <c r="H29" i="38"/>
  <c r="C12" i="25" l="1"/>
  <c r="C25" i="25" l="1"/>
  <c r="H3" i="25" s="1"/>
  <c r="H30" i="25"/>
</calcChain>
</file>

<file path=xl/comments1.xml><?xml version="1.0" encoding="utf-8"?>
<comments xmlns="http://schemas.openxmlformats.org/spreadsheetml/2006/main">
  <authors>
    <author>Kang, Pauline (SG)</author>
  </authors>
  <commentList>
    <comment ref="J37" authorId="0">
      <text>
        <r>
          <rPr>
            <b/>
            <sz val="9"/>
            <color indexed="81"/>
            <rFont val="Tahoma"/>
            <charset val="1"/>
          </rPr>
          <t>Kang, Pauline (SG):</t>
        </r>
        <r>
          <rPr>
            <sz val="9"/>
            <color indexed="81"/>
            <rFont val="Tahoma"/>
            <charset val="1"/>
          </rPr>
          <t xml:space="preserve">
adjusted with Joleen</t>
        </r>
      </text>
    </comment>
    <comment ref="J49" authorId="0">
      <text>
        <r>
          <rPr>
            <b/>
            <sz val="9"/>
            <color indexed="81"/>
            <rFont val="Tahoma"/>
            <charset val="1"/>
          </rPr>
          <t>Kang, Pauline (SG):</t>
        </r>
        <r>
          <rPr>
            <sz val="9"/>
            <color indexed="81"/>
            <rFont val="Tahoma"/>
            <charset val="1"/>
          </rPr>
          <t xml:space="preserve">
adjusted with HZ</t>
        </r>
      </text>
    </comment>
  </commentList>
</comments>
</file>

<file path=xl/sharedStrings.xml><?xml version="1.0" encoding="utf-8"?>
<sst xmlns="http://schemas.openxmlformats.org/spreadsheetml/2006/main" count="2353" uniqueCount="769">
  <si>
    <t>Income</t>
    <phoneticPr fontId="1" type="noConversion"/>
  </si>
  <si>
    <t>Expenditure</t>
    <phoneticPr fontId="1" type="noConversion"/>
  </si>
  <si>
    <t>Field Rental</t>
    <phoneticPr fontId="1" type="noConversion"/>
  </si>
  <si>
    <t>Sponsorships</t>
    <phoneticPr fontId="1" type="noConversion"/>
  </si>
  <si>
    <t>$</t>
    <phoneticPr fontId="1" type="noConversion"/>
  </si>
  <si>
    <t>Misc</t>
    <phoneticPr fontId="1" type="noConversion"/>
  </si>
  <si>
    <t>Cash (at Bank and On Hand)</t>
    <phoneticPr fontId="1" type="noConversion"/>
  </si>
  <si>
    <t>Sponsorship</t>
    <phoneticPr fontId="1" type="noConversion"/>
  </si>
  <si>
    <t>Date</t>
    <phoneticPr fontId="1" type="noConversion"/>
  </si>
  <si>
    <t>Payee</t>
    <phoneticPr fontId="1" type="noConversion"/>
  </si>
  <si>
    <t xml:space="preserve">Cash In </t>
    <phoneticPr fontId="1" type="noConversion"/>
  </si>
  <si>
    <t>Expenses</t>
    <phoneticPr fontId="1" type="noConversion"/>
  </si>
  <si>
    <t>Revenue</t>
    <phoneticPr fontId="1" type="noConversion"/>
  </si>
  <si>
    <t>Profit and Loss Ledger</t>
    <phoneticPr fontId="1" type="noConversion"/>
  </si>
  <si>
    <t xml:space="preserve">Cash Out </t>
    <phoneticPr fontId="1" type="noConversion"/>
  </si>
  <si>
    <t>Balance</t>
    <phoneticPr fontId="1" type="noConversion"/>
  </si>
  <si>
    <t xml:space="preserve"> </t>
  </si>
  <si>
    <t>Cheque No:</t>
  </si>
  <si>
    <t>Outstanding Cheques</t>
  </si>
  <si>
    <t>Month</t>
  </si>
  <si>
    <t>Weeks</t>
  </si>
  <si>
    <t>Cost</t>
  </si>
  <si>
    <t>Pitch Rental Forecast</t>
  </si>
  <si>
    <t>TRC</t>
  </si>
  <si>
    <t>Net change to date</t>
  </si>
  <si>
    <t>Cash Position</t>
  </si>
  <si>
    <t xml:space="preserve">Cash Position validation </t>
  </si>
  <si>
    <t>SAT</t>
  </si>
  <si>
    <t>1H16</t>
  </si>
  <si>
    <t>2016 FY Pitch Rental</t>
  </si>
  <si>
    <t>Opening Balance Jan 2016</t>
  </si>
  <si>
    <t>TAS 2016 - Cash Holding</t>
  </si>
  <si>
    <t>TAS  2016 - Financial Position Summary</t>
  </si>
  <si>
    <t>Cumulative</t>
  </si>
  <si>
    <t xml:space="preserve">Opening Balance </t>
  </si>
  <si>
    <t>STC Registration fees</t>
  </si>
  <si>
    <t>Medics</t>
  </si>
  <si>
    <t>Misc</t>
  </si>
  <si>
    <t>Total Income</t>
  </si>
  <si>
    <t>TAS Referees</t>
  </si>
  <si>
    <t>Field Rental</t>
  </si>
  <si>
    <t>Adminstration</t>
  </si>
  <si>
    <t>Total Expenditure</t>
  </si>
  <si>
    <t>Touch Footballs</t>
  </si>
  <si>
    <t>Miscellaneous league costs</t>
  </si>
  <si>
    <t>Monsoon Registration fees</t>
  </si>
  <si>
    <t>Outciders Registrations fees</t>
  </si>
  <si>
    <t>Bucks Registration fees</t>
  </si>
  <si>
    <t>Brotown Registration fees</t>
  </si>
  <si>
    <t>Bucks Mavericks Registration fees</t>
  </si>
  <si>
    <t>SGActive Registration fees</t>
  </si>
  <si>
    <t>WHO Registration fees</t>
  </si>
  <si>
    <t>TRC Field Rental</t>
  </si>
  <si>
    <t>TRC Girls Registration fees</t>
  </si>
  <si>
    <t>Emergency First Aid (15hrs*60*7%)</t>
  </si>
  <si>
    <t>EFA</t>
  </si>
  <si>
    <t>TRC Dragons Registration fees</t>
  </si>
  <si>
    <t>Hashtags Registration fees</t>
  </si>
  <si>
    <t>SP Burners Registration fees</t>
  </si>
  <si>
    <t>Orh Nee Registration fees</t>
  </si>
  <si>
    <t>YAMAZAKI Registration fees</t>
  </si>
  <si>
    <t>Wildcards Registration fees</t>
  </si>
  <si>
    <t>6pack Registrations fees</t>
  </si>
  <si>
    <t>Grasscutters Registration fees</t>
  </si>
  <si>
    <t>Supplies</t>
  </si>
  <si>
    <t>Supplies(Bibs, Watch, Horn, Ice)</t>
  </si>
  <si>
    <t>Game Day Administrator ($12.50 per hour)(Feb 20)</t>
  </si>
  <si>
    <t>Golden Eagles</t>
  </si>
  <si>
    <t>TODAKS registration fees</t>
  </si>
  <si>
    <t>Value</t>
  </si>
  <si>
    <t>Redwood registration fees</t>
  </si>
  <si>
    <t>Bushman registration fees</t>
  </si>
  <si>
    <t>March 5th</t>
  </si>
  <si>
    <t>March 12th</t>
  </si>
  <si>
    <t>March 19th</t>
  </si>
  <si>
    <t>March 26th</t>
  </si>
  <si>
    <t>April 2nd</t>
  </si>
  <si>
    <t>April 9th</t>
  </si>
  <si>
    <t>April 16th</t>
  </si>
  <si>
    <t>April 23rd</t>
  </si>
  <si>
    <t>Game Day Administrator ($12.50 per hour)(Mar 5)</t>
  </si>
  <si>
    <t>Honey Badgers Registration feea</t>
  </si>
  <si>
    <t>Water dispensers</t>
  </si>
  <si>
    <t>Audio System</t>
  </si>
  <si>
    <t>Ice</t>
  </si>
  <si>
    <t>UWC Dragons</t>
  </si>
  <si>
    <t>Game Day Administrator ($12.50 per hour)(Mar 12/19)</t>
  </si>
  <si>
    <t>FoxSportsPulse Monthly Fee(AUD2916.67)</t>
  </si>
  <si>
    <t>LFS Registration fees</t>
  </si>
  <si>
    <t>Field Rental March</t>
  </si>
  <si>
    <t>March 22nd</t>
  </si>
  <si>
    <t>Lights</t>
  </si>
  <si>
    <t>P5 hrs</t>
  </si>
  <si>
    <t>P1_2_3_4 hrs</t>
  </si>
  <si>
    <t>Website and signage</t>
  </si>
  <si>
    <t>Game Day Administrator ($12.50 per hour)(Apr 2/9)</t>
  </si>
  <si>
    <t>TAS society fee</t>
  </si>
  <si>
    <t>Ice 9/4 + 16/4</t>
  </si>
  <si>
    <t>Saints Registration fees</t>
  </si>
  <si>
    <t>Referee payment</t>
  </si>
  <si>
    <t>Ice Payment</t>
  </si>
  <si>
    <t>Sporting Pulse(AUD516.67)</t>
  </si>
  <si>
    <t>EFA April</t>
  </si>
  <si>
    <t>TRC Fields</t>
  </si>
  <si>
    <t>CISCO Referees</t>
  </si>
  <si>
    <t>NJCC Fees</t>
  </si>
  <si>
    <t>NJCC fees</t>
  </si>
  <si>
    <t>Alpha Plus NJCC</t>
  </si>
  <si>
    <t>Outstanding Ref fees</t>
  </si>
  <si>
    <t>April 19th</t>
  </si>
  <si>
    <t>April 22nd</t>
  </si>
  <si>
    <t>April 26th</t>
  </si>
  <si>
    <t>April 29th</t>
  </si>
  <si>
    <t>April 12th</t>
  </si>
  <si>
    <t>April 15th</t>
  </si>
  <si>
    <t>Infynite Drone NJTC</t>
  </si>
  <si>
    <t>May 7th</t>
  </si>
  <si>
    <t>Sidecar sausages</t>
  </si>
  <si>
    <t>TRC Fields May 7</t>
  </si>
  <si>
    <t>Howie Photography</t>
  </si>
  <si>
    <t>EFA May 2(7 hrs @60+gst)</t>
  </si>
  <si>
    <t>Ivan Lim</t>
  </si>
  <si>
    <t>EFA SJTC</t>
  </si>
  <si>
    <t>DBS Bank BSB:</t>
  </si>
  <si>
    <t>Account Name:</t>
  </si>
  <si>
    <t>Account Number:</t>
  </si>
  <si>
    <t>Swift Code:</t>
  </si>
  <si>
    <t>DBSSSGSG</t>
  </si>
  <si>
    <t>Society UEN:</t>
  </si>
  <si>
    <t>207 River Valley Road UE Square 05-72</t>
  </si>
  <si>
    <t>Singapore 238275</t>
  </si>
  <si>
    <t>Authorized Bank Signatories</t>
  </si>
  <si>
    <t>Position</t>
  </si>
  <si>
    <t>President</t>
  </si>
  <si>
    <t>Secretary</t>
  </si>
  <si>
    <t>Treasurer</t>
  </si>
  <si>
    <t>Touch Association of Singapore</t>
  </si>
  <si>
    <t>288-902840-4</t>
  </si>
  <si>
    <t>16SS0073J</t>
  </si>
  <si>
    <t>Registered Bank Address:</t>
  </si>
  <si>
    <t>Mike Staples</t>
  </si>
  <si>
    <t>Chris McNamara</t>
  </si>
  <si>
    <t>Jason Hoang</t>
  </si>
  <si>
    <t>Graeme Lees</t>
  </si>
  <si>
    <t>League Director</t>
  </si>
  <si>
    <t>2 signatories required for all cheques</t>
  </si>
  <si>
    <t>EFT Approver(DBS IDEAL)</t>
  </si>
  <si>
    <t>EFT Initiator(DBS IDEAL)</t>
  </si>
  <si>
    <t>Ivan lim(8*12.5)</t>
  </si>
  <si>
    <t>Bank fees</t>
  </si>
  <si>
    <t>Cash at DBS bank</t>
  </si>
  <si>
    <t>June 3rd</t>
  </si>
  <si>
    <t>June 7th</t>
  </si>
  <si>
    <t>June 10th</t>
  </si>
  <si>
    <t>River Lords</t>
  </si>
  <si>
    <t>Gladiators OG</t>
  </si>
  <si>
    <t>UDON</t>
  </si>
  <si>
    <t>Honey Badgers Women</t>
  </si>
  <si>
    <t>CHOP IT</t>
  </si>
  <si>
    <t>Kukreja Steeden Balls</t>
  </si>
  <si>
    <t>June TRC Pitch bookings</t>
  </si>
  <si>
    <t>Centaurs</t>
  </si>
  <si>
    <t>Blue Thunder</t>
  </si>
  <si>
    <t>NP Originals Registration fees</t>
  </si>
  <si>
    <t>C-Ronas Registration fees</t>
  </si>
  <si>
    <t>BRFC Registration fees</t>
  </si>
  <si>
    <t>Sinners and Avengers</t>
  </si>
  <si>
    <t>SMU Thunder</t>
  </si>
  <si>
    <t>Name</t>
  </si>
  <si>
    <t>Total games till 12th March</t>
  </si>
  <si>
    <t>Paid amount</t>
  </si>
  <si>
    <t>Amount oustanding</t>
  </si>
  <si>
    <t>Total games from 2nd April till end</t>
  </si>
  <si>
    <t>Outstanding Payment</t>
  </si>
  <si>
    <t>Level 1</t>
  </si>
  <si>
    <t>Alex Lim</t>
  </si>
  <si>
    <t>Beatrice Chua</t>
  </si>
  <si>
    <t>Level 2</t>
  </si>
  <si>
    <t>Betrick Chow</t>
  </si>
  <si>
    <t>Caleb Ong</t>
  </si>
  <si>
    <t>Chris Mc</t>
  </si>
  <si>
    <t>Chris Wall</t>
  </si>
  <si>
    <t>Claudia Sng</t>
  </si>
  <si>
    <t>Courtney Duncan</t>
  </si>
  <si>
    <t>Craig Wislang</t>
  </si>
  <si>
    <t>CQ Ang</t>
  </si>
  <si>
    <t>Derrick Ng</t>
  </si>
  <si>
    <t>Dora Soh</t>
  </si>
  <si>
    <t>Elmo</t>
  </si>
  <si>
    <t>Genevieve Loke</t>
  </si>
  <si>
    <t>Georgina Leng</t>
  </si>
  <si>
    <t>Gerard Loh</t>
  </si>
  <si>
    <t>Gideon</t>
  </si>
  <si>
    <t>Gillian Duncan</t>
  </si>
  <si>
    <t>Grace Pyrgos</t>
  </si>
  <si>
    <t>Gracia Teo</t>
  </si>
  <si>
    <t>Hamish</t>
  </si>
  <si>
    <t>Hao Zhi</t>
  </si>
  <si>
    <t>Haqima</t>
  </si>
  <si>
    <t>Hemi (James Crosbie)</t>
  </si>
  <si>
    <t>Jamie Cone</t>
  </si>
  <si>
    <t>Jazreel Tan</t>
  </si>
  <si>
    <t>Jeslyn Lim</t>
  </si>
  <si>
    <t>Level 4</t>
  </si>
  <si>
    <t>Jia Hui</t>
  </si>
  <si>
    <t>Jilyn Seah</t>
  </si>
  <si>
    <t>Joleen Lim</t>
  </si>
  <si>
    <t>Jonathan Tan</t>
  </si>
  <si>
    <t>Joshua Yap</t>
  </si>
  <si>
    <t>Joyce (todaks)</t>
  </si>
  <si>
    <t>Justin Leow</t>
  </si>
  <si>
    <t>Karen Morris</t>
  </si>
  <si>
    <t>Level 3</t>
  </si>
  <si>
    <t>Karen Tham</t>
  </si>
  <si>
    <t>Khairullah</t>
  </si>
  <si>
    <t>Koe Ziyan</t>
  </si>
  <si>
    <t>Kristina</t>
  </si>
  <si>
    <t>Lucy</t>
  </si>
  <si>
    <t>Marli</t>
  </si>
  <si>
    <t>Maureen Thompson</t>
  </si>
  <si>
    <t>Natasha Yeo</t>
  </si>
  <si>
    <t>Odelia Lim</t>
  </si>
  <si>
    <t>Petra Sorgo</t>
  </si>
  <si>
    <t>Phil Lim</t>
  </si>
  <si>
    <t>Ruby Tan</t>
  </si>
  <si>
    <t>Scott Nies</t>
  </si>
  <si>
    <t>Sebastian</t>
  </si>
  <si>
    <t>Shane Morris</t>
  </si>
  <si>
    <t>Shihan</t>
  </si>
  <si>
    <t>Simon Beasley</t>
  </si>
  <si>
    <t>Simon Wu</t>
  </si>
  <si>
    <t>Sophie Sorgo</t>
  </si>
  <si>
    <t>Terence Toh</t>
  </si>
  <si>
    <t>Tessie Chin</t>
  </si>
  <si>
    <t>Tiger</t>
  </si>
  <si>
    <t>Tim Gazzard</t>
  </si>
  <si>
    <t>Wei Gen</t>
  </si>
  <si>
    <t>William Hu</t>
  </si>
  <si>
    <t>Xueting</t>
  </si>
  <si>
    <t>Yanyi</t>
  </si>
  <si>
    <t>Caleb Crosbie</t>
  </si>
  <si>
    <t>Paul Foden</t>
  </si>
  <si>
    <t>Alex Hambly</t>
  </si>
  <si>
    <t>Alana Hambly</t>
  </si>
  <si>
    <t>Matthew John</t>
  </si>
  <si>
    <t>Ana Kattoulas</t>
  </si>
  <si>
    <t>Veli Kattoulas</t>
  </si>
  <si>
    <t>Hannah McLaughlin</t>
  </si>
  <si>
    <t>Simon Stacey</t>
  </si>
  <si>
    <t>Devon Wong</t>
  </si>
  <si>
    <t>Vincent Lim</t>
  </si>
  <si>
    <t>Bro Town</t>
  </si>
  <si>
    <t>Bucks Vixens</t>
  </si>
  <si>
    <t>The Duck Knights</t>
  </si>
  <si>
    <t>Team Name</t>
  </si>
  <si>
    <t>Amount</t>
  </si>
  <si>
    <t>Chop It</t>
  </si>
  <si>
    <t>Monsoon</t>
  </si>
  <si>
    <t>NP Originals</t>
  </si>
  <si>
    <t>Wildcards</t>
  </si>
  <si>
    <t>BRFC</t>
  </si>
  <si>
    <t>C-RONAS</t>
  </si>
  <si>
    <t>Sinners &amp; Avengers</t>
  </si>
  <si>
    <t>Brotown</t>
  </si>
  <si>
    <t>TRC credit</t>
  </si>
  <si>
    <t>Cash Received</t>
  </si>
  <si>
    <t>Wiiufit</t>
  </si>
  <si>
    <t>WiiUfit</t>
  </si>
  <si>
    <t>Honey Badgers Mens/Mixed</t>
  </si>
  <si>
    <t>Honey Badgers</t>
  </si>
  <si>
    <t>Advertising Boards</t>
  </si>
  <si>
    <t xml:space="preserve">BUCKS </t>
  </si>
  <si>
    <t>Bucks Lions, Leopards, Cheetahs, Troopers, Mavericks</t>
  </si>
  <si>
    <t>Avatars</t>
  </si>
  <si>
    <t>WHO</t>
  </si>
  <si>
    <t>ATOM</t>
  </si>
  <si>
    <t>ATOM Registration fees</t>
  </si>
  <si>
    <t>Fox Sports</t>
  </si>
  <si>
    <t>League admin</t>
  </si>
  <si>
    <t>Website/Advertising/Equipment</t>
  </si>
  <si>
    <t>$</t>
  </si>
  <si>
    <t>Supplies(Balls, Ice, Sausages)</t>
  </si>
  <si>
    <t>League Admin</t>
  </si>
  <si>
    <t>YNC Heroes</t>
  </si>
  <si>
    <t>Phat kids</t>
  </si>
  <si>
    <t>RWD Sprouts</t>
  </si>
  <si>
    <t>HasHtags</t>
  </si>
  <si>
    <t>Phat Kids</t>
  </si>
  <si>
    <t>XV GAULOIS SINGAPORE</t>
  </si>
  <si>
    <t>Tsunami</t>
  </si>
  <si>
    <t>Republic Polytechnic</t>
  </si>
  <si>
    <t>Coffin Dodgers</t>
  </si>
  <si>
    <t>BUSHMEN</t>
  </si>
  <si>
    <t>TRC Dragons</t>
  </si>
  <si>
    <t>Whistles</t>
  </si>
  <si>
    <t>Registration fees to be collected</t>
  </si>
  <si>
    <t>Current Outstanding</t>
  </si>
  <si>
    <t>Bucks Rising</t>
  </si>
  <si>
    <t>Outstanding</t>
  </si>
  <si>
    <t>Division</t>
  </si>
  <si>
    <t>Grasscutters</t>
  </si>
  <si>
    <t>Rebels</t>
  </si>
  <si>
    <t>Mens Three</t>
  </si>
  <si>
    <t>PRSC</t>
  </si>
  <si>
    <t>SP Burners</t>
  </si>
  <si>
    <t>Mixed</t>
  </si>
  <si>
    <t>Plus Ultra</t>
  </si>
  <si>
    <t>Scoopastars</t>
  </si>
  <si>
    <t>Todaks 6 Pack</t>
  </si>
  <si>
    <t>Womens One</t>
  </si>
  <si>
    <t>NUS</t>
  </si>
  <si>
    <t>NYP Blaze</t>
  </si>
  <si>
    <t>Wanderers</t>
  </si>
  <si>
    <t>STC / TTC Registration fees</t>
  </si>
  <si>
    <t>UWC Aliens</t>
  </si>
  <si>
    <t>TRC Field Deposit</t>
  </si>
  <si>
    <t>"Available"</t>
  </si>
  <si>
    <t>Team TX</t>
  </si>
  <si>
    <t>Sign</t>
  </si>
  <si>
    <t>Date</t>
  </si>
  <si>
    <t>__________________</t>
  </si>
  <si>
    <t>Rebels Registration fee</t>
  </si>
  <si>
    <t>Todaks Womens B registration fees</t>
  </si>
  <si>
    <t>Todaks</t>
  </si>
  <si>
    <t>Legiste Registration fees</t>
  </si>
  <si>
    <t>Legiste</t>
  </si>
  <si>
    <t>Outstanding Ref fees / Cisco</t>
  </si>
  <si>
    <t>Ref Kit</t>
  </si>
  <si>
    <t xml:space="preserve">Level </t>
  </si>
  <si>
    <t>13th Feb</t>
  </si>
  <si>
    <t>20th Feb</t>
  </si>
  <si>
    <t>5th March</t>
  </si>
  <si>
    <t>12th March</t>
  </si>
  <si>
    <t xml:space="preserve">19th March </t>
  </si>
  <si>
    <t>Payment entitled (2nd April)</t>
  </si>
  <si>
    <t>2nd April</t>
  </si>
  <si>
    <t>16th April</t>
  </si>
  <si>
    <t>23rd April</t>
  </si>
  <si>
    <t>7th May</t>
  </si>
  <si>
    <t>National Youth *15mins $10 20mins $12.50 L1 refs</t>
  </si>
  <si>
    <t xml:space="preserve">Adam Cutting </t>
  </si>
  <si>
    <t xml:space="preserve">Anya </t>
  </si>
  <si>
    <t>1 x 20mins</t>
  </si>
  <si>
    <t xml:space="preserve">Celeste </t>
  </si>
  <si>
    <t>5 x 20mins</t>
  </si>
  <si>
    <t xml:space="preserve">Cisco Incentive Sponsorship </t>
  </si>
  <si>
    <t>Badge Level</t>
  </si>
  <si>
    <t>Fee / Game</t>
  </si>
  <si>
    <t>Every 5 Games - Bonus</t>
  </si>
  <si>
    <t>L1</t>
  </si>
  <si>
    <t>2 x 20mins, 1 x 15mins</t>
  </si>
  <si>
    <t xml:space="preserve"> 15.4 games therefore Bonus *3</t>
  </si>
  <si>
    <t>L2</t>
  </si>
  <si>
    <t>did 4 before and 7 after</t>
  </si>
  <si>
    <t>L3</t>
  </si>
  <si>
    <t>3 x 20 mins</t>
  </si>
  <si>
    <t>L4</t>
  </si>
  <si>
    <t>L5</t>
  </si>
  <si>
    <t>L6</t>
  </si>
  <si>
    <t>TBC</t>
  </si>
  <si>
    <t>Semis &amp; Finals Bonus</t>
  </si>
  <si>
    <t xml:space="preserve">x 2 game fee </t>
  </si>
  <si>
    <t xml:space="preserve">Freya </t>
  </si>
  <si>
    <t>Cisco Junior Referee of the Year Award (L1-2)</t>
  </si>
  <si>
    <t>Cisco Senior Referee of the Year Award (L3+)</t>
  </si>
  <si>
    <t>8 x 20mins, 1 x 15mins</t>
  </si>
  <si>
    <t>*23rd april gen loke ref for her 1 game</t>
  </si>
  <si>
    <t xml:space="preserve">Hammie (Teo Szeying) </t>
  </si>
  <si>
    <t>1 x 15mins, 4 x 20mins</t>
  </si>
  <si>
    <t>2 x 15mins, 8 x 20mins</t>
  </si>
  <si>
    <t>Helena</t>
  </si>
  <si>
    <t xml:space="preserve">Jemma </t>
  </si>
  <si>
    <t>9 x 20mins</t>
  </si>
  <si>
    <t xml:space="preserve">John McLaughlin </t>
  </si>
  <si>
    <t>7 x 20mins</t>
  </si>
  <si>
    <t>4 x 20mins, 2 x 15mins</t>
  </si>
  <si>
    <t>Kok Huiqi (Audrey)</t>
  </si>
  <si>
    <t>Liang Sheng</t>
  </si>
  <si>
    <t xml:space="preserve">Maddy Wright </t>
  </si>
  <si>
    <t>*Level 3 overpaid $5 in prev</t>
  </si>
  <si>
    <t>*said she ref 4 in total league</t>
  </si>
  <si>
    <t>Samantha McLaughlin</t>
  </si>
  <si>
    <t xml:space="preserve">I did a couple of games over the season 1st half and 2nd half </t>
  </si>
  <si>
    <t>reffed 7 in total plus bonus</t>
  </si>
  <si>
    <t>6 games x 20min</t>
  </si>
  <si>
    <t>Said he reffed 10 league games in total</t>
  </si>
  <si>
    <t xml:space="preserve">Taufiq </t>
  </si>
  <si>
    <t>Totals</t>
  </si>
  <si>
    <t>Total Paymant</t>
  </si>
  <si>
    <t>Cisco 1</t>
  </si>
  <si>
    <t>Cisco 2</t>
  </si>
  <si>
    <t>Sidecar Sausages</t>
  </si>
  <si>
    <t>Fox Sports Inv 3174 July</t>
  </si>
  <si>
    <t xml:space="preserve">CANBERRA BBQ DRINKS &amp; ICE </t>
  </si>
  <si>
    <t>Aug 27 100+</t>
  </si>
  <si>
    <t>Social Media</t>
  </si>
  <si>
    <t>August 27th</t>
  </si>
  <si>
    <t>"New Fields"</t>
  </si>
  <si>
    <t>September 3rd</t>
  </si>
  <si>
    <t>2H16</t>
  </si>
  <si>
    <t>September 10th</t>
  </si>
  <si>
    <t>September 24th</t>
  </si>
  <si>
    <t>October 8th</t>
  </si>
  <si>
    <t>October 15th</t>
  </si>
  <si>
    <t>October 22nd</t>
  </si>
  <si>
    <t>October 29th</t>
  </si>
  <si>
    <t>November 5th</t>
  </si>
  <si>
    <t>November 12th</t>
  </si>
  <si>
    <t>November 26th</t>
  </si>
  <si>
    <t>Funds request in progress</t>
  </si>
  <si>
    <t>Ravens</t>
  </si>
  <si>
    <t>RPX</t>
  </si>
  <si>
    <t>X KINGSMEN</t>
  </si>
  <si>
    <t>TODAKS 6 Pack</t>
  </si>
  <si>
    <t>No:</t>
  </si>
  <si>
    <t>Comments</t>
  </si>
  <si>
    <t>RP Alumni Matt John in progress</t>
  </si>
  <si>
    <t>2nd delivery of Ice</t>
  </si>
  <si>
    <t>Ngee Ann Polytechnic(E Invoice)</t>
  </si>
  <si>
    <t>League Sponsor</t>
  </si>
  <si>
    <t>Ian Gibbs</t>
  </si>
  <si>
    <t>RP/NP E Invoice</t>
  </si>
  <si>
    <t>ACSIS Referee</t>
  </si>
  <si>
    <t>ACSIS Taxi</t>
  </si>
  <si>
    <t>Paid STC</t>
  </si>
  <si>
    <t>PAID</t>
  </si>
  <si>
    <t>Field Banners</t>
  </si>
  <si>
    <t>X Kingsmen</t>
  </si>
  <si>
    <t>Total Paid Sept 3</t>
  </si>
  <si>
    <t>Total Paid Sept 10</t>
  </si>
  <si>
    <t>New Team</t>
  </si>
  <si>
    <t>League admin (17.5 hrs @12.50) +2*$50 ACIS admin</t>
  </si>
  <si>
    <t>RP 2nd Womens team, Marli in progress</t>
  </si>
  <si>
    <t>RP2</t>
  </si>
  <si>
    <t>TRC LD</t>
  </si>
  <si>
    <t>Womens Two</t>
  </si>
  <si>
    <t>Ref Kits</t>
  </si>
  <si>
    <t>Total Paid Sept 24</t>
  </si>
  <si>
    <t>Sean Tan</t>
  </si>
  <si>
    <t>Katie Jelfs</t>
  </si>
  <si>
    <t>Caitlin Osborne</t>
  </si>
  <si>
    <t>Kristina Devilla</t>
  </si>
  <si>
    <t>TRC Field Clean up</t>
  </si>
  <si>
    <t>Clifford Chance Touch Tournament 2016</t>
  </si>
  <si>
    <t>Friday</t>
  </si>
  <si>
    <t>Referee</t>
  </si>
  <si>
    <t>Duration (hour)</t>
  </si>
  <si>
    <t>Rate per hour</t>
  </si>
  <si>
    <t>Transport</t>
  </si>
  <si>
    <t>Total</t>
  </si>
  <si>
    <t>6 Refs</t>
  </si>
  <si>
    <t>6pm - 10pm</t>
  </si>
  <si>
    <t>Beatrice</t>
  </si>
  <si>
    <t>Caleb</t>
  </si>
  <si>
    <t>Weigen</t>
  </si>
  <si>
    <t>Haozhi</t>
  </si>
  <si>
    <t>Jazreel</t>
  </si>
  <si>
    <t>Terence</t>
  </si>
  <si>
    <t>Dora</t>
  </si>
  <si>
    <t>NA</t>
  </si>
  <si>
    <t>Grace B</t>
  </si>
  <si>
    <t>William</t>
  </si>
  <si>
    <t>Sean</t>
  </si>
  <si>
    <t>Akio</t>
  </si>
  <si>
    <t>Gillen</t>
  </si>
  <si>
    <t>Vince</t>
  </si>
  <si>
    <t>CQ</t>
  </si>
  <si>
    <t>Caleb C</t>
  </si>
  <si>
    <t>Georgina</t>
  </si>
  <si>
    <t>Grace P</t>
  </si>
  <si>
    <t>Geraldine</t>
  </si>
  <si>
    <t>Gen</t>
  </si>
  <si>
    <t>Taufiq</t>
  </si>
  <si>
    <t>Caitlin</t>
  </si>
  <si>
    <t>Sophie S</t>
  </si>
  <si>
    <t>Joyce</t>
  </si>
  <si>
    <t>Oats</t>
  </si>
  <si>
    <t>Hammie</t>
  </si>
  <si>
    <t>Liang</t>
  </si>
  <si>
    <t>Chris Mac</t>
  </si>
  <si>
    <t>Grand Total for CCT Referee Fees</t>
  </si>
  <si>
    <t>__________________________________</t>
  </si>
  <si>
    <t>_______________________________</t>
  </si>
  <si>
    <t>CCTT</t>
  </si>
  <si>
    <t>PSA tournament</t>
  </si>
  <si>
    <t>SCDF Tournament</t>
  </si>
  <si>
    <t>Mrs sign Pte Ltd</t>
  </si>
  <si>
    <t>SPIA(US$250)</t>
  </si>
  <si>
    <t>Grace Pygros ACSIS</t>
  </si>
  <si>
    <t>Total Paid Sept 28</t>
  </si>
  <si>
    <t>Corrections</t>
  </si>
  <si>
    <t>ACSIS</t>
  </si>
  <si>
    <t>Tas expenses Jason</t>
  </si>
  <si>
    <t>September 26th</t>
  </si>
  <si>
    <t>Medics August</t>
  </si>
  <si>
    <t>Medics September</t>
  </si>
  <si>
    <t>Ref PAYMENTS Saturday 10th</t>
  </si>
  <si>
    <t>RPX registration fees</t>
  </si>
  <si>
    <t>CCTT Ref fees</t>
  </si>
  <si>
    <t>RP Storm</t>
  </si>
  <si>
    <t xml:space="preserve">Tessa 2 weeks admin + ACSIS </t>
  </si>
  <si>
    <t>TRC clean up</t>
  </si>
  <si>
    <t>Referee Payments Season 1</t>
  </si>
  <si>
    <t>Total Paid Oct 8</t>
  </si>
  <si>
    <t>Grace Burton</t>
  </si>
  <si>
    <t>Marc Goh</t>
  </si>
  <si>
    <t>Paid 8/10/16</t>
  </si>
  <si>
    <t>ACSIS Refs Sean Tan 115, Marc Goh 115, Ruby Tan 125</t>
  </si>
  <si>
    <t>S/N</t>
  </si>
  <si>
    <t>Ref level</t>
  </si>
  <si>
    <t>Rate</t>
  </si>
  <si>
    <t>Round 1</t>
  </si>
  <si>
    <t>Round 2</t>
  </si>
  <si>
    <t>Round 3</t>
  </si>
  <si>
    <t>Round 4</t>
  </si>
  <si>
    <t>Round 5</t>
  </si>
  <si>
    <t>Make Up Games</t>
  </si>
  <si>
    <t>Total Games</t>
  </si>
  <si>
    <t>Pay w/o bonus</t>
  </si>
  <si>
    <t>$10 Bonus (Rd 1)</t>
  </si>
  <si>
    <t>$10 Bonus (Rd 2)</t>
  </si>
  <si>
    <t>$10 Bonus (Rd 4)</t>
  </si>
  <si>
    <t>$10 Bonus (Rd 5)</t>
  </si>
  <si>
    <t>Pay with Bonus</t>
  </si>
  <si>
    <t>Leong Wei Gen</t>
  </si>
  <si>
    <t>Isadora Soh</t>
  </si>
  <si>
    <t>Chris Mead</t>
  </si>
  <si>
    <t>Lam Hao Zhi</t>
  </si>
  <si>
    <t>Helena Chi</t>
  </si>
  <si>
    <t>Joyce Lim</t>
  </si>
  <si>
    <t>Sebestian Tan</t>
  </si>
  <si>
    <t>Maureen Thomson</t>
  </si>
  <si>
    <t>Philicia Lim</t>
  </si>
  <si>
    <t>Jin Tan</t>
  </si>
  <si>
    <t>Simon Roberts</t>
  </si>
  <si>
    <t>Emilie Flangan</t>
  </si>
  <si>
    <t>Ming Li</t>
  </si>
  <si>
    <t>Akio Lim</t>
  </si>
  <si>
    <t>Gillen Loh</t>
  </si>
  <si>
    <t>Peng Shihan</t>
  </si>
  <si>
    <t>Celeste</t>
  </si>
  <si>
    <t>Muhammad Taufiq</t>
  </si>
  <si>
    <t>Valery Chua</t>
  </si>
  <si>
    <t>Hamish Campbell</t>
  </si>
  <si>
    <t>Claudia C</t>
  </si>
  <si>
    <t>Siti Nurhaqima</t>
  </si>
  <si>
    <t>Catilin G</t>
  </si>
  <si>
    <t>Kailey</t>
  </si>
  <si>
    <t>Akira Lim</t>
  </si>
  <si>
    <t>Gideon Loh</t>
  </si>
  <si>
    <t>Tee Liang Sheng</t>
  </si>
  <si>
    <t>Koe Zi Yan</t>
  </si>
  <si>
    <t>Marlina Kasbi</t>
  </si>
  <si>
    <t>Katie J</t>
  </si>
  <si>
    <t>Caitlin O</t>
  </si>
  <si>
    <t>Xue Ting</t>
  </si>
  <si>
    <t>Vanessa Wong</t>
  </si>
  <si>
    <t>Joleen Lee</t>
  </si>
  <si>
    <t>Ellen Ives</t>
  </si>
  <si>
    <t>Chris MacNamara</t>
  </si>
  <si>
    <t>Bonus $$</t>
  </si>
  <si>
    <t>Paid 15/10/16</t>
  </si>
  <si>
    <t>ACSIS Refs Jamie Cone 125, Jilyn Seah 50, Georgina Leng 345</t>
  </si>
  <si>
    <t>AAM League Ref fees</t>
  </si>
  <si>
    <t>Cisco Sponsorship</t>
  </si>
  <si>
    <t>Fees Balance</t>
  </si>
  <si>
    <t>Carvey</t>
  </si>
  <si>
    <t xml:space="preserve">Tessa 2 weeks admin </t>
  </si>
  <si>
    <t>Ref Akio 35 Gen Loke 150</t>
  </si>
  <si>
    <t>Cisco Ref Sponsorship</t>
  </si>
  <si>
    <t>Total Paid Oct 19</t>
  </si>
  <si>
    <t>Bank Transfer</t>
  </si>
  <si>
    <t>Foxsports</t>
  </si>
  <si>
    <t>Daveta shirts</t>
  </si>
  <si>
    <t>TRC Field 4</t>
  </si>
  <si>
    <t>Steeden Balls</t>
  </si>
  <si>
    <t>TRC October</t>
  </si>
  <si>
    <t>October 9th</t>
  </si>
  <si>
    <t>October 16th</t>
  </si>
  <si>
    <t xml:space="preserve">Correction field 4 </t>
  </si>
  <si>
    <t>STC REF PAYMENT</t>
  </si>
  <si>
    <t>Clean up</t>
  </si>
  <si>
    <t>Fee Balance</t>
  </si>
  <si>
    <t>Paid 29/10/16</t>
  </si>
  <si>
    <t>Petra</t>
  </si>
  <si>
    <t>Tota; Paid Oct 29</t>
  </si>
  <si>
    <t>Paid 22/10/16</t>
  </si>
  <si>
    <t>STC Ref fees- John McLaughlin</t>
  </si>
  <si>
    <t>CCTT-Petra</t>
  </si>
  <si>
    <t>Emergency First Aid (October)</t>
  </si>
  <si>
    <t>Clean Up</t>
  </si>
  <si>
    <t>SportsPulse(October)</t>
  </si>
  <si>
    <t>Paid 05/11/16</t>
  </si>
  <si>
    <t>Paid 12/11/16</t>
  </si>
  <si>
    <t>ICE</t>
  </si>
  <si>
    <t>Sept 3 game</t>
  </si>
  <si>
    <t>Referees AAM League</t>
  </si>
  <si>
    <t>Cash in Hand(CM)</t>
  </si>
  <si>
    <t>ACSIS Ref fees</t>
  </si>
  <si>
    <t xml:space="preserve"> Ref Fees Offset</t>
  </si>
  <si>
    <t>Ef fees offset</t>
  </si>
  <si>
    <t>SCC Tournament ref Caitlin</t>
  </si>
  <si>
    <t>NJCC</t>
  </si>
  <si>
    <t>Kit / Medals</t>
  </si>
  <si>
    <t xml:space="preserve">  </t>
  </si>
  <si>
    <t>KIT/ Medals</t>
  </si>
  <si>
    <t>Post Payment Adj</t>
  </si>
  <si>
    <t>Supporting Details</t>
  </si>
  <si>
    <t>Payments</t>
  </si>
  <si>
    <t>Referees AAM League Gillian Duncan</t>
  </si>
  <si>
    <t>Adj Cisco 1</t>
  </si>
  <si>
    <t>Adj Cisco 2</t>
  </si>
  <si>
    <t>ACSIS Paid Sept 24</t>
  </si>
  <si>
    <t>ACSIS Paid Oct 8</t>
  </si>
  <si>
    <t>ACSIS Paid Oct 15</t>
  </si>
  <si>
    <t>STC</t>
  </si>
  <si>
    <t>ACSIS Paid Sept 28</t>
  </si>
  <si>
    <t>Tessa Rouse</t>
  </si>
  <si>
    <t>ACSIS Paid Nov 5</t>
  </si>
  <si>
    <t>ACSIS Paid Oct 29</t>
  </si>
  <si>
    <t>ACSIS Paid Sept 3</t>
  </si>
  <si>
    <t>Games</t>
  </si>
  <si>
    <t>Travel</t>
  </si>
  <si>
    <t>Verity Lees</t>
  </si>
  <si>
    <t>Gillien Loh</t>
  </si>
  <si>
    <t>Andy Carter</t>
  </si>
  <si>
    <t>Kailey Ross</t>
  </si>
  <si>
    <t>Lucy Elliot</t>
  </si>
  <si>
    <t>Jemma Stubington</t>
  </si>
  <si>
    <t>Kristina De Villa</t>
  </si>
  <si>
    <t>Freya Kelly</t>
  </si>
  <si>
    <t>Yvonne Lin</t>
  </si>
  <si>
    <t>Paid</t>
  </si>
  <si>
    <t>Amount Owed</t>
  </si>
  <si>
    <t>Finals</t>
  </si>
  <si>
    <t>ACSIS Prelims+Finals</t>
  </si>
  <si>
    <r>
      <t>Administration(</t>
    </r>
    <r>
      <rPr>
        <b/>
        <sz val="10"/>
        <color rgb="FFFF0000"/>
        <rFont val="Arial"/>
        <family val="2"/>
      </rPr>
      <t>TR</t>
    </r>
    <r>
      <rPr>
        <sz val="10"/>
        <color theme="1"/>
        <rFont val="Arial"/>
        <family val="2"/>
      </rPr>
      <t>)</t>
    </r>
  </si>
  <si>
    <t>Match</t>
  </si>
  <si>
    <t>Vendor</t>
  </si>
  <si>
    <t>Location</t>
  </si>
  <si>
    <t>Singapore Civil Defence</t>
  </si>
  <si>
    <t>Home Team Field</t>
  </si>
  <si>
    <t>Alex</t>
  </si>
  <si>
    <t>SCDF Tournament (Knockout rounds)</t>
  </si>
  <si>
    <t xml:space="preserve">Sept 1st </t>
  </si>
  <si>
    <t xml:space="preserve">Sept 8th </t>
  </si>
  <si>
    <t>Singapore Police</t>
  </si>
  <si>
    <t>SPF Tournament</t>
  </si>
  <si>
    <t xml:space="preserve">Sept 27Th </t>
  </si>
  <si>
    <t>Odelia</t>
  </si>
  <si>
    <t>Zam</t>
  </si>
  <si>
    <t>Aidil</t>
  </si>
  <si>
    <t>Scc Tournament</t>
  </si>
  <si>
    <t>SCC Tournament</t>
  </si>
  <si>
    <t>SCC</t>
  </si>
  <si>
    <t>Caitlin Gill</t>
  </si>
  <si>
    <t>Oct 30th</t>
  </si>
  <si>
    <t>Nov 6th</t>
  </si>
  <si>
    <t>Paid on November 5th</t>
  </si>
  <si>
    <t>Ref $35/ Taxi $25</t>
  </si>
  <si>
    <t>SAS Invitational Referee Payment Records</t>
  </si>
  <si>
    <t>15 min Games</t>
  </si>
  <si>
    <t>20 min Games</t>
  </si>
  <si>
    <t>15 Min Game Rate</t>
  </si>
  <si>
    <t>20 Min Game Rate</t>
  </si>
  <si>
    <t>Kaiwen (New)</t>
  </si>
  <si>
    <t>Elena (New)</t>
  </si>
  <si>
    <t>Betrick</t>
  </si>
  <si>
    <t>Maureen</t>
  </si>
  <si>
    <t>Zahra (New)</t>
  </si>
  <si>
    <t>Debbie (New)</t>
  </si>
  <si>
    <t>Aznur (New)</t>
  </si>
  <si>
    <t>Gladys (New)</t>
  </si>
  <si>
    <t>Zi Yan</t>
  </si>
  <si>
    <t>Genevieve</t>
  </si>
  <si>
    <t>Karen M</t>
  </si>
  <si>
    <t>Shane</t>
  </si>
  <si>
    <t>Natasha Praveena (New)</t>
  </si>
  <si>
    <t>Claira (New)</t>
  </si>
  <si>
    <t>Marianne (New)</t>
  </si>
  <si>
    <t>Crystal (New)</t>
  </si>
  <si>
    <t>Josh</t>
  </si>
  <si>
    <t>Natasha</t>
  </si>
  <si>
    <t>Nazhan (New)</t>
  </si>
  <si>
    <t>Su En (New)</t>
  </si>
  <si>
    <t>Pearlyn (New)</t>
  </si>
  <si>
    <t>Yijing (New)</t>
  </si>
  <si>
    <t>Diann (New)</t>
  </si>
  <si>
    <t>Yvonne</t>
  </si>
  <si>
    <t>Eudora (New)</t>
  </si>
  <si>
    <t>Mildred (New)</t>
  </si>
  <si>
    <t>Jin</t>
  </si>
  <si>
    <t>Jeslyn</t>
  </si>
  <si>
    <t>Sylvia Lim (New)</t>
  </si>
  <si>
    <t>Shi Min (New)</t>
  </si>
  <si>
    <t>Calista (New)</t>
  </si>
  <si>
    <t>Valerie (New)</t>
  </si>
  <si>
    <t>Grand Total</t>
  </si>
  <si>
    <t>Round 6</t>
  </si>
  <si>
    <t>Round 7</t>
  </si>
  <si>
    <t>Round 8</t>
  </si>
  <si>
    <t>Round 9</t>
  </si>
  <si>
    <t>Semi Final Round</t>
  </si>
  <si>
    <t>$10 Bonus (Rd 6)</t>
  </si>
  <si>
    <t>$10 Bonus (Rd 7)</t>
  </si>
  <si>
    <t>$10 Bonus (Rd 9)</t>
  </si>
  <si>
    <t>Travel Fee</t>
  </si>
  <si>
    <t>Miles</t>
  </si>
  <si>
    <t>Emma</t>
  </si>
  <si>
    <t>Darren</t>
  </si>
  <si>
    <t>Helena Abou</t>
  </si>
  <si>
    <t>Courtney D</t>
  </si>
  <si>
    <t>Hui Qi</t>
  </si>
  <si>
    <t>AAM League  2nd Half</t>
  </si>
  <si>
    <t>Bonus/Travel</t>
  </si>
  <si>
    <t>TRC Clean up</t>
  </si>
  <si>
    <t>TRC fields</t>
  </si>
  <si>
    <t>Admin fees Tessa(Nov 5 100, Nov 12 70, Nov 26 100)</t>
  </si>
  <si>
    <t>Paid 26/11/16</t>
  </si>
  <si>
    <t>adjusted to 2 games</t>
  </si>
  <si>
    <t>Odelia Lim(oats)</t>
  </si>
  <si>
    <t>Referee Fees</t>
  </si>
  <si>
    <t>Oustanding</t>
  </si>
  <si>
    <t>Paid 5/11/16</t>
  </si>
  <si>
    <t>CCTT REF FEES</t>
  </si>
  <si>
    <t>PSA tournamanet</t>
  </si>
  <si>
    <t>Aplha Plus Medals</t>
  </si>
  <si>
    <t>kang Yanyi Ref fees</t>
  </si>
  <si>
    <t>Bank Fees</t>
  </si>
  <si>
    <t>Sponsorship</t>
  </si>
  <si>
    <t>TRC Fields November</t>
  </si>
  <si>
    <t>TT services</t>
  </si>
  <si>
    <t>Paladin Ref kit</t>
  </si>
  <si>
    <t>Ref Fees Beatrice Chau</t>
  </si>
  <si>
    <t>Beatrice 2/12/16</t>
  </si>
  <si>
    <t>+75 added 2 games+taxi</t>
  </si>
  <si>
    <t>TT SPORTS Advisors</t>
  </si>
  <si>
    <t>SAS Invitational costs</t>
  </si>
  <si>
    <t>Quality Sports Equipment</t>
  </si>
  <si>
    <t>Grand Final day cost</t>
  </si>
  <si>
    <t>Emergency First Aid (November)</t>
  </si>
  <si>
    <t>Jason Reimbursement</t>
  </si>
  <si>
    <t>SCDF</t>
  </si>
  <si>
    <t>CICSO</t>
  </si>
  <si>
    <t>Reimbursement requested</t>
  </si>
  <si>
    <t>Refs AAM 2ND HALF</t>
  </si>
  <si>
    <t>Foxsports Dec</t>
  </si>
  <si>
    <t>November 19th</t>
  </si>
  <si>
    <t>November 20th</t>
  </si>
  <si>
    <t>November 21st</t>
  </si>
  <si>
    <t>InFlows</t>
  </si>
  <si>
    <t>Outflows</t>
  </si>
  <si>
    <t>STL</t>
  </si>
  <si>
    <t>WTL</t>
  </si>
  <si>
    <t>2017 Projections</t>
  </si>
  <si>
    <t>CISCO</t>
  </si>
  <si>
    <t>Referees</t>
  </si>
  <si>
    <t xml:space="preserve">Fields </t>
  </si>
  <si>
    <t>Admin</t>
  </si>
  <si>
    <t>Game day Admin</t>
  </si>
  <si>
    <t>Kit/Awards</t>
  </si>
  <si>
    <t>Miscellaneous</t>
  </si>
  <si>
    <t>Howie Photgraphy</t>
  </si>
  <si>
    <t>chq</t>
  </si>
  <si>
    <t>Blue Thunder Registration fees 2017</t>
  </si>
  <si>
    <t>Prepaid 2017 Registration fees</t>
  </si>
  <si>
    <t>November</t>
  </si>
  <si>
    <t>December</t>
  </si>
  <si>
    <t>TT Sports Advisors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</si>
</sst>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\-mmm\-yyyy"/>
    <numFmt numFmtId="165" formatCode="_(* #,##0_);_(* \(#,##0\);_(* &quot;-&quot;??_);_(@_)"/>
    <numFmt numFmtId="166" formatCode="_(* #,##0.0_);_(* \(#,##0.0\);_(* &quot;-&quot;??_);_(@_)"/>
  </numFmts>
  <fonts count="49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4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u/>
      <sz val="12"/>
      <color rgb="FF000000"/>
      <name val="Calibri"/>
      <family val="2"/>
    </font>
    <font>
      <b/>
      <sz val="9"/>
      <color rgb="FFC0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8"/>
      <color rgb="FF000000"/>
      <name val="Calibri"/>
      <family val="2"/>
    </font>
    <font>
      <b/>
      <u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b/>
      <sz val="8"/>
      <color theme="0"/>
      <name val="Calibri"/>
      <family val="2"/>
    </font>
    <font>
      <b/>
      <sz val="8"/>
      <color theme="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rgb="FF006666"/>
      <name val="Calibri"/>
      <family val="2"/>
      <scheme val="minor"/>
    </font>
    <font>
      <sz val="8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2.1"/>
      <color rgb="FF000000"/>
      <name val="Calibri"/>
      <family val="2"/>
    </font>
    <font>
      <b/>
      <sz val="13.2"/>
      <color theme="1"/>
      <name val="Arial"/>
      <family val="2"/>
    </font>
    <font>
      <b/>
      <sz val="15.4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D9EEB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D0E0E3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CE5CD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/>
    <xf numFmtId="44" fontId="8" fillId="0" borderId="0" applyFont="0" applyFill="0" applyBorder="0" applyAlignment="0" applyProtection="0"/>
  </cellStyleXfs>
  <cellXfs count="34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 applyAlignment="1">
      <alignment horizontal="center"/>
    </xf>
    <xf numFmtId="164" fontId="5" fillId="0" borderId="0" xfId="0" applyNumberFormat="1" applyFont="1"/>
    <xf numFmtId="3" fontId="2" fillId="0" borderId="0" xfId="0" applyNumberFormat="1" applyFont="1"/>
    <xf numFmtId="38" fontId="2" fillId="0" borderId="0" xfId="0" applyNumberFormat="1" applyFont="1"/>
    <xf numFmtId="3" fontId="5" fillId="0" borderId="0" xfId="0" applyNumberFormat="1" applyFont="1"/>
    <xf numFmtId="164" fontId="2" fillId="0" borderId="0" xfId="0" applyNumberFormat="1" applyFont="1"/>
    <xf numFmtId="0" fontId="6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8" fontId="6" fillId="0" borderId="0" xfId="0" applyNumberFormat="1" applyFont="1" applyAlignment="1">
      <alignment horizontal="center"/>
    </xf>
    <xf numFmtId="3" fontId="2" fillId="0" borderId="1" xfId="0" applyNumberFormat="1" applyFont="1" applyBorder="1"/>
    <xf numFmtId="0" fontId="10" fillId="3" borderId="0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6" xfId="1" applyNumberFormat="1" applyFont="1" applyBorder="1" applyAlignment="1"/>
    <xf numFmtId="165" fontId="9" fillId="2" borderId="9" xfId="0" applyNumberFormat="1" applyFont="1" applyFill="1" applyBorder="1" applyAlignment="1"/>
    <xf numFmtId="165" fontId="2" fillId="0" borderId="0" xfId="1" applyNumberFormat="1" applyFont="1"/>
    <xf numFmtId="0" fontId="11" fillId="3" borderId="1" xfId="0" applyFont="1" applyFill="1" applyBorder="1" applyAlignment="1"/>
    <xf numFmtId="14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/>
    </xf>
    <xf numFmtId="165" fontId="3" fillId="0" borderId="13" xfId="1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38" fontId="2" fillId="0" borderId="1" xfId="0" applyNumberFormat="1" applyFont="1" applyBorder="1"/>
    <xf numFmtId="3" fontId="6" fillId="0" borderId="1" xfId="0" applyNumberFormat="1" applyFont="1" applyBorder="1" applyAlignment="1"/>
    <xf numFmtId="3" fontId="6" fillId="0" borderId="11" xfId="0" applyNumberFormat="1" applyFont="1" applyBorder="1" applyAlignment="1"/>
    <xf numFmtId="17" fontId="3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2" fillId="0" borderId="0" xfId="0" applyNumberFormat="1" applyFont="1"/>
    <xf numFmtId="166" fontId="3" fillId="0" borderId="0" xfId="1" applyNumberFormat="1" applyFont="1" applyBorder="1" applyAlignment="1">
      <alignment horizontal="center"/>
    </xf>
    <xf numFmtId="14" fontId="2" fillId="0" borderId="0" xfId="0" applyNumberFormat="1" applyFont="1" applyAlignment="1">
      <alignment horizontal="right"/>
    </xf>
    <xf numFmtId="14" fontId="3" fillId="0" borderId="5" xfId="0" applyNumberFormat="1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9" fillId="0" borderId="0" xfId="0" applyFont="1"/>
    <xf numFmtId="0" fontId="19" fillId="2" borderId="0" xfId="0" applyFont="1" applyFill="1"/>
    <xf numFmtId="0" fontId="19" fillId="0" borderId="0" xfId="0" applyFont="1" applyFill="1"/>
    <xf numFmtId="0" fontId="20" fillId="0" borderId="0" xfId="0" applyFont="1"/>
    <xf numFmtId="0" fontId="19" fillId="0" borderId="19" xfId="0" applyFont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8" fillId="0" borderId="19" xfId="0" applyFont="1" applyBorder="1" applyAlignment="1">
      <alignment horizontal="center"/>
    </xf>
    <xf numFmtId="8" fontId="19" fillId="0" borderId="19" xfId="0" applyNumberFormat="1" applyFont="1" applyBorder="1" applyAlignment="1">
      <alignment horizontal="center"/>
    </xf>
    <xf numFmtId="44" fontId="19" fillId="0" borderId="19" xfId="4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Fill="1"/>
    <xf numFmtId="0" fontId="19" fillId="0" borderId="10" xfId="0" applyFont="1" applyBorder="1"/>
    <xf numFmtId="0" fontId="19" fillId="0" borderId="1" xfId="0" applyFont="1" applyBorder="1"/>
    <xf numFmtId="0" fontId="20" fillId="0" borderId="17" xfId="0" applyFont="1" applyBorder="1"/>
    <xf numFmtId="0" fontId="21" fillId="0" borderId="17" xfId="0" applyFont="1" applyBorder="1"/>
    <xf numFmtId="0" fontId="22" fillId="0" borderId="0" xfId="0" applyFont="1" applyAlignment="1">
      <alignment vertical="center" wrapText="1"/>
    </xf>
    <xf numFmtId="0" fontId="19" fillId="0" borderId="5" xfId="0" applyFont="1" applyBorder="1"/>
    <xf numFmtId="0" fontId="19" fillId="0" borderId="7" xfId="0" applyFont="1" applyBorder="1"/>
    <xf numFmtId="0" fontId="21" fillId="0" borderId="0" xfId="0" applyFont="1" applyBorder="1"/>
    <xf numFmtId="43" fontId="19" fillId="0" borderId="0" xfId="1" applyFont="1" applyBorder="1"/>
    <xf numFmtId="43" fontId="18" fillId="0" borderId="0" xfId="1" applyFont="1" applyBorder="1"/>
    <xf numFmtId="17" fontId="3" fillId="0" borderId="5" xfId="0" applyNumberFormat="1" applyFont="1" applyBorder="1"/>
    <xf numFmtId="17" fontId="3" fillId="0" borderId="3" xfId="0" applyNumberFormat="1" applyFont="1" applyBorder="1"/>
    <xf numFmtId="0" fontId="3" fillId="0" borderId="4" xfId="0" applyFont="1" applyBorder="1" applyAlignment="1">
      <alignment horizontal="center"/>
    </xf>
    <xf numFmtId="165" fontId="3" fillId="0" borderId="18" xfId="1" applyNumberFormat="1" applyFont="1" applyBorder="1" applyAlignment="1"/>
    <xf numFmtId="0" fontId="15" fillId="0" borderId="7" xfId="0" applyFont="1" applyBorder="1" applyAlignment="1">
      <alignment horizontal="center"/>
    </xf>
    <xf numFmtId="17" fontId="3" fillId="0" borderId="0" xfId="0" applyNumberFormat="1" applyFont="1"/>
    <xf numFmtId="0" fontId="15" fillId="0" borderId="3" xfId="0" applyFont="1" applyBorder="1" applyAlignment="1">
      <alignment horizontal="center"/>
    </xf>
    <xf numFmtId="166" fontId="15" fillId="0" borderId="5" xfId="1" applyNumberFormat="1" applyFont="1" applyBorder="1" applyAlignment="1">
      <alignment horizontal="center"/>
    </xf>
    <xf numFmtId="165" fontId="3" fillId="0" borderId="14" xfId="1" applyNumberFormat="1" applyFont="1" applyBorder="1" applyAlignment="1"/>
    <xf numFmtId="165" fontId="9" fillId="2" borderId="20" xfId="1" applyNumberFormat="1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15" xfId="0" applyNumberFormat="1" applyFont="1" applyBorder="1"/>
    <xf numFmtId="0" fontId="15" fillId="0" borderId="5" xfId="0" applyFont="1" applyBorder="1" applyAlignment="1">
      <alignment horizontal="center"/>
    </xf>
    <xf numFmtId="165" fontId="9" fillId="2" borderId="15" xfId="1" applyNumberFormat="1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3" xfId="0" applyFont="1" applyBorder="1"/>
    <xf numFmtId="0" fontId="23" fillId="0" borderId="18" xfId="0" applyFont="1" applyBorder="1"/>
    <xf numFmtId="0" fontId="25" fillId="0" borderId="5" xfId="0" applyFont="1" applyBorder="1"/>
    <xf numFmtId="0" fontId="25" fillId="0" borderId="6" xfId="0" applyFont="1" applyBorder="1"/>
    <xf numFmtId="0" fontId="25" fillId="0" borderId="7" xfId="0" applyFont="1" applyBorder="1"/>
    <xf numFmtId="0" fontId="25" fillId="0" borderId="9" xfId="0" applyFont="1" applyBorder="1"/>
    <xf numFmtId="0" fontId="2" fillId="0" borderId="10" xfId="0" applyFont="1" applyBorder="1"/>
    <xf numFmtId="0" fontId="25" fillId="2" borderId="11" xfId="0" applyFont="1" applyFill="1" applyBorder="1"/>
    <xf numFmtId="43" fontId="19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Alignment="1"/>
    <xf numFmtId="0" fontId="21" fillId="0" borderId="17" xfId="0" applyFont="1" applyBorder="1" applyAlignment="1"/>
    <xf numFmtId="43" fontId="19" fillId="0" borderId="0" xfId="1" applyFont="1" applyBorder="1" applyAlignment="1"/>
    <xf numFmtId="0" fontId="19" fillId="5" borderId="0" xfId="0" applyFont="1" applyFill="1"/>
    <xf numFmtId="4" fontId="2" fillId="0" borderId="0" xfId="0" applyNumberFormat="1" applyFont="1"/>
    <xf numFmtId="4" fontId="2" fillId="0" borderId="1" xfId="0" applyNumberFormat="1" applyFont="1" applyBorder="1"/>
    <xf numFmtId="4" fontId="6" fillId="0" borderId="0" xfId="0" applyNumberFormat="1" applyFont="1" applyAlignment="1">
      <alignment horizontal="center"/>
    </xf>
    <xf numFmtId="4" fontId="2" fillId="0" borderId="0" xfId="1" applyNumberFormat="1" applyFont="1"/>
    <xf numFmtId="4" fontId="2" fillId="0" borderId="1" xfId="1" applyNumberFormat="1" applyFont="1" applyBorder="1"/>
    <xf numFmtId="4" fontId="2" fillId="0" borderId="0" xfId="1" applyNumberFormat="1" applyFont="1" applyAlignment="1">
      <alignment horizontal="right"/>
    </xf>
    <xf numFmtId="4" fontId="2" fillId="0" borderId="10" xfId="0" applyNumberFormat="1" applyFont="1" applyBorder="1"/>
    <xf numFmtId="4" fontId="7" fillId="0" borderId="0" xfId="0" applyNumberFormat="1" applyFont="1"/>
    <xf numFmtId="0" fontId="28" fillId="0" borderId="26" xfId="0" applyFont="1" applyBorder="1" applyAlignment="1">
      <alignment vertical="center" wrapText="1"/>
    </xf>
    <xf numFmtId="0" fontId="26" fillId="0" borderId="26" xfId="0" applyFont="1" applyBorder="1" applyAlignment="1">
      <alignment wrapText="1"/>
    </xf>
    <xf numFmtId="0" fontId="28" fillId="8" borderId="26" xfId="0" applyFont="1" applyFill="1" applyBorder="1" applyAlignment="1">
      <alignment vertical="center" wrapText="1"/>
    </xf>
    <xf numFmtId="0" fontId="28" fillId="0" borderId="26" xfId="0" applyFont="1" applyBorder="1" applyAlignment="1">
      <alignment horizontal="right" vertical="center" wrapText="1"/>
    </xf>
    <xf numFmtId="6" fontId="28" fillId="0" borderId="26" xfId="0" applyNumberFormat="1" applyFont="1" applyBorder="1" applyAlignment="1">
      <alignment horizontal="right" vertical="center" wrapText="1"/>
    </xf>
    <xf numFmtId="0" fontId="28" fillId="9" borderId="26" xfId="0" applyFont="1" applyFill="1" applyBorder="1" applyAlignment="1">
      <alignment vertical="center" wrapText="1"/>
    </xf>
    <xf numFmtId="0" fontId="28" fillId="10" borderId="26" xfId="0" applyFont="1" applyFill="1" applyBorder="1" applyAlignment="1">
      <alignment vertical="center" wrapText="1"/>
    </xf>
    <xf numFmtId="0" fontId="28" fillId="15" borderId="26" xfId="0" applyFont="1" applyFill="1" applyBorder="1" applyAlignment="1">
      <alignment vertical="center" wrapText="1"/>
    </xf>
    <xf numFmtId="6" fontId="29" fillId="0" borderId="26" xfId="0" applyNumberFormat="1" applyFont="1" applyBorder="1" applyAlignment="1">
      <alignment horizontal="right" vertical="center" wrapText="1"/>
    </xf>
    <xf numFmtId="0" fontId="31" fillId="4" borderId="10" xfId="0" applyFont="1" applyFill="1" applyBorder="1"/>
    <xf numFmtId="3" fontId="18" fillId="0" borderId="12" xfId="0" applyNumberFormat="1" applyFont="1" applyBorder="1" applyAlignment="1">
      <alignment horizontal="center"/>
    </xf>
    <xf numFmtId="0" fontId="32" fillId="0" borderId="0" xfId="0" applyFont="1"/>
    <xf numFmtId="0" fontId="19" fillId="0" borderId="0" xfId="0" applyFont="1" applyBorder="1"/>
    <xf numFmtId="3" fontId="19" fillId="0" borderId="0" xfId="0" applyNumberFormat="1" applyFont="1"/>
    <xf numFmtId="0" fontId="33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center"/>
    </xf>
    <xf numFmtId="3" fontId="18" fillId="0" borderId="0" xfId="0" applyNumberFormat="1" applyFont="1" applyBorder="1" applyAlignment="1">
      <alignment horizontal="center"/>
    </xf>
    <xf numFmtId="3" fontId="19" fillId="0" borderId="12" xfId="0" applyNumberFormat="1" applyFont="1" applyBorder="1"/>
    <xf numFmtId="0" fontId="35" fillId="0" borderId="0" xfId="0" applyFont="1"/>
    <xf numFmtId="3" fontId="19" fillId="0" borderId="12" xfId="0" applyNumberFormat="1" applyFont="1" applyBorder="1" applyAlignment="1">
      <alignment horizontal="center"/>
    </xf>
    <xf numFmtId="3" fontId="19" fillId="0" borderId="0" xfId="0" applyNumberFormat="1" applyFont="1" applyBorder="1"/>
    <xf numFmtId="0" fontId="32" fillId="0" borderId="0" xfId="0" applyFont="1" applyAlignment="1">
      <alignment horizontal="center"/>
    </xf>
    <xf numFmtId="1" fontId="18" fillId="0" borderId="12" xfId="0" applyNumberFormat="1" applyFont="1" applyBorder="1" applyAlignment="1">
      <alignment horizontal="center"/>
    </xf>
    <xf numFmtId="3" fontId="19" fillId="0" borderId="2" xfId="0" applyNumberFormat="1" applyFont="1" applyBorder="1"/>
    <xf numFmtId="0" fontId="31" fillId="4" borderId="10" xfId="0" applyFont="1" applyFill="1" applyBorder="1" applyAlignment="1">
      <alignment horizontal="center"/>
    </xf>
    <xf numFmtId="0" fontId="31" fillId="4" borderId="11" xfId="0" applyFont="1" applyFill="1" applyBorder="1" applyAlignment="1">
      <alignment horizontal="center"/>
    </xf>
    <xf numFmtId="3" fontId="19" fillId="0" borderId="11" xfId="0" applyNumberFormat="1" applyFont="1" applyBorder="1" applyAlignment="1">
      <alignment horizontal="right"/>
    </xf>
    <xf numFmtId="0" fontId="32" fillId="0" borderId="3" xfId="0" applyFont="1" applyBorder="1"/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 wrapText="1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2" fillId="0" borderId="17" xfId="0" applyFont="1" applyBorder="1"/>
    <xf numFmtId="0" fontId="19" fillId="0" borderId="17" xfId="0" applyFont="1" applyBorder="1" applyAlignment="1">
      <alignment horizontal="center"/>
    </xf>
    <xf numFmtId="0" fontId="32" fillId="0" borderId="14" xfId="0" applyFont="1" applyBorder="1"/>
    <xf numFmtId="0" fontId="19" fillId="0" borderId="15" xfId="0" applyFont="1" applyBorder="1"/>
    <xf numFmtId="0" fontId="19" fillId="0" borderId="16" xfId="0" applyFont="1" applyBorder="1"/>
    <xf numFmtId="0" fontId="32" fillId="0" borderId="18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32" fillId="0" borderId="17" xfId="0" applyFont="1" applyBorder="1" applyAlignment="1"/>
    <xf numFmtId="1" fontId="19" fillId="0" borderId="0" xfId="0" applyNumberFormat="1" applyFont="1" applyAlignment="1">
      <alignment horizontal="center"/>
    </xf>
    <xf numFmtId="2" fontId="3" fillId="0" borderId="0" xfId="0" applyNumberFormat="1" applyFont="1"/>
    <xf numFmtId="0" fontId="33" fillId="0" borderId="0" xfId="0" applyFont="1" applyFill="1"/>
    <xf numFmtId="0" fontId="27" fillId="6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6" fontId="28" fillId="0" borderId="0" xfId="0" applyNumberFormat="1" applyFont="1" applyBorder="1" applyAlignment="1">
      <alignment horizontal="right" vertical="center" wrapText="1"/>
    </xf>
    <xf numFmtId="6" fontId="29" fillId="0" borderId="0" xfId="0" applyNumberFormat="1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6" fontId="0" fillId="0" borderId="0" xfId="0" applyNumberFormat="1"/>
    <xf numFmtId="165" fontId="38" fillId="0" borderId="0" xfId="1" applyNumberFormat="1" applyFont="1"/>
    <xf numFmtId="0" fontId="37" fillId="0" borderId="0" xfId="0" applyFont="1" applyAlignment="1">
      <alignment wrapText="1"/>
    </xf>
    <xf numFmtId="0" fontId="0" fillId="0" borderId="0" xfId="0" applyAlignment="1">
      <alignment wrapText="1"/>
    </xf>
    <xf numFmtId="0" fontId="37" fillId="0" borderId="0" xfId="0" applyFont="1" applyAlignment="1">
      <alignment horizontal="center" wrapText="1"/>
    </xf>
    <xf numFmtId="165" fontId="0" fillId="0" borderId="0" xfId="0" applyNumberFormat="1"/>
    <xf numFmtId="0" fontId="28" fillId="0" borderId="0" xfId="0" applyFont="1" applyFill="1" applyBorder="1" applyAlignment="1">
      <alignment vertical="center" wrapText="1"/>
    </xf>
    <xf numFmtId="165" fontId="20" fillId="0" borderId="17" xfId="1" applyNumberFormat="1" applyFont="1" applyBorder="1"/>
    <xf numFmtId="0" fontId="19" fillId="0" borderId="3" xfId="0" applyFont="1" applyBorder="1"/>
    <xf numFmtId="0" fontId="19" fillId="0" borderId="4" xfId="0" applyFont="1" applyBorder="1"/>
    <xf numFmtId="0" fontId="19" fillId="0" borderId="18" xfId="0" applyFont="1" applyBorder="1"/>
    <xf numFmtId="0" fontId="19" fillId="0" borderId="8" xfId="0" applyFont="1" applyBorder="1"/>
    <xf numFmtId="0" fontId="19" fillId="0" borderId="9" xfId="0" applyFont="1" applyBorder="1"/>
    <xf numFmtId="0" fontId="18" fillId="0" borderId="3" xfId="0" applyFont="1" applyBorder="1"/>
    <xf numFmtId="43" fontId="18" fillId="0" borderId="18" xfId="1" applyFont="1" applyBorder="1"/>
    <xf numFmtId="43" fontId="19" fillId="0" borderId="6" xfId="1" applyFont="1" applyBorder="1"/>
    <xf numFmtId="43" fontId="19" fillId="0" borderId="7" xfId="1" applyFont="1" applyBorder="1" applyAlignment="1"/>
    <xf numFmtId="43" fontId="19" fillId="0" borderId="9" xfId="1" applyFont="1" applyBorder="1" applyAlignment="1"/>
    <xf numFmtId="43" fontId="19" fillId="0" borderId="18" xfId="1" applyFont="1" applyBorder="1"/>
    <xf numFmtId="43" fontId="19" fillId="0" borderId="5" xfId="1" applyFont="1" applyBorder="1" applyAlignment="1"/>
    <xf numFmtId="43" fontId="19" fillId="0" borderId="6" xfId="1" applyFont="1" applyBorder="1" applyAlignment="1"/>
    <xf numFmtId="14" fontId="19" fillId="0" borderId="0" xfId="1" applyNumberFormat="1" applyFont="1" applyBorder="1"/>
    <xf numFmtId="14" fontId="19" fillId="0" borderId="0" xfId="0" applyNumberFormat="1" applyFont="1"/>
    <xf numFmtId="165" fontId="19" fillId="0" borderId="0" xfId="0" applyNumberFormat="1" applyFont="1"/>
    <xf numFmtId="0" fontId="28" fillId="0" borderId="24" xfId="0" applyFont="1" applyBorder="1" applyAlignment="1">
      <alignment horizontal="right" vertical="center" wrapText="1"/>
    </xf>
    <xf numFmtId="0" fontId="28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0" fillId="0" borderId="24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0" fillId="0" borderId="0" xfId="0" applyFont="1" applyFill="1" applyBorder="1" applyAlignment="1">
      <alignment horizontal="center" vertical="center" wrapText="1"/>
    </xf>
    <xf numFmtId="6" fontId="28" fillId="0" borderId="30" xfId="0" applyNumberFormat="1" applyFont="1" applyBorder="1" applyAlignment="1">
      <alignment horizontal="right" vertical="center" wrapText="1"/>
    </xf>
    <xf numFmtId="6" fontId="28" fillId="0" borderId="0" xfId="0" applyNumberFormat="1" applyFont="1" applyFill="1" applyBorder="1" applyAlignment="1">
      <alignment horizontal="right" vertical="center" wrapText="1"/>
    </xf>
    <xf numFmtId="6" fontId="0" fillId="0" borderId="0" xfId="0" applyNumberFormat="1" applyBorder="1"/>
    <xf numFmtId="6" fontId="28" fillId="0" borderId="33" xfId="0" applyNumberFormat="1" applyFont="1" applyBorder="1" applyAlignment="1">
      <alignment horizontal="right" vertical="center" wrapText="1"/>
    </xf>
    <xf numFmtId="6" fontId="28" fillId="0" borderId="11" xfId="0" applyNumberFormat="1" applyFont="1" applyBorder="1" applyAlignment="1">
      <alignment horizontal="right" vertical="center" wrapText="1"/>
    </xf>
    <xf numFmtId="0" fontId="28" fillId="0" borderId="30" xfId="0" applyFont="1" applyBorder="1" applyAlignment="1">
      <alignment vertical="center" wrapText="1"/>
    </xf>
    <xf numFmtId="6" fontId="28" fillId="0" borderId="1" xfId="0" applyNumberFormat="1" applyFont="1" applyBorder="1" applyAlignment="1">
      <alignment horizontal="right" vertical="center" wrapText="1"/>
    </xf>
    <xf numFmtId="6" fontId="0" fillId="0" borderId="17" xfId="0" applyNumberFormat="1" applyBorder="1"/>
    <xf numFmtId="0" fontId="28" fillId="0" borderId="32" xfId="0" applyFont="1" applyBorder="1" applyAlignment="1">
      <alignment horizontal="center" vertical="center" wrapText="1"/>
    </xf>
    <xf numFmtId="6" fontId="28" fillId="0" borderId="31" xfId="0" applyNumberFormat="1" applyFont="1" applyBorder="1" applyAlignment="1">
      <alignment horizontal="right" vertical="center" wrapText="1"/>
    </xf>
    <xf numFmtId="0" fontId="28" fillId="0" borderId="31" xfId="0" applyFont="1" applyBorder="1" applyAlignment="1">
      <alignment horizontal="right" vertical="center" wrapText="1"/>
    </xf>
    <xf numFmtId="6" fontId="28" fillId="0" borderId="10" xfId="0" applyNumberFormat="1" applyFont="1" applyBorder="1" applyAlignment="1">
      <alignment horizontal="right" vertical="center" wrapText="1"/>
    </xf>
    <xf numFmtId="0" fontId="28" fillId="0" borderId="25" xfId="0" applyFont="1" applyBorder="1" applyAlignment="1">
      <alignment horizontal="right" vertical="center" wrapText="1"/>
    </xf>
    <xf numFmtId="0" fontId="28" fillId="0" borderId="0" xfId="0" applyFont="1" applyBorder="1" applyAlignment="1">
      <alignment vertical="center" wrapText="1"/>
    </xf>
    <xf numFmtId="6" fontId="28" fillId="0" borderId="3" xfId="0" applyNumberFormat="1" applyFont="1" applyBorder="1" applyAlignment="1">
      <alignment horizontal="right" vertical="center" wrapText="1"/>
    </xf>
    <xf numFmtId="6" fontId="28" fillId="0" borderId="4" xfId="0" applyNumberFormat="1" applyFont="1" applyBorder="1" applyAlignment="1">
      <alignment horizontal="right" vertical="center" wrapText="1"/>
    </xf>
    <xf numFmtId="6" fontId="28" fillId="0" borderId="18" xfId="0" applyNumberFormat="1" applyFont="1" applyBorder="1" applyAlignment="1">
      <alignment horizontal="right" vertical="center" wrapText="1"/>
    </xf>
    <xf numFmtId="0" fontId="28" fillId="0" borderId="10" xfId="0" applyFont="1" applyBorder="1" applyAlignment="1">
      <alignment horizontal="right" vertical="center" wrapText="1"/>
    </xf>
    <xf numFmtId="0" fontId="28" fillId="0" borderId="17" xfId="0" applyFont="1" applyBorder="1" applyAlignment="1">
      <alignment vertical="center" wrapText="1"/>
    </xf>
    <xf numFmtId="6" fontId="41" fillId="0" borderId="0" xfId="0" applyNumberFormat="1" applyFont="1" applyFill="1" applyBorder="1" applyAlignment="1">
      <alignment horizontal="right" vertical="center" wrapText="1"/>
    </xf>
    <xf numFmtId="0" fontId="40" fillId="0" borderId="0" xfId="0" applyFont="1" applyBorder="1" applyAlignment="1">
      <alignment horizontal="center" vertical="center" wrapText="1"/>
    </xf>
    <xf numFmtId="6" fontId="28" fillId="0" borderId="17" xfId="0" applyNumberFormat="1" applyFont="1" applyBorder="1" applyAlignment="1">
      <alignment horizontal="right" vertical="center" wrapText="1"/>
    </xf>
    <xf numFmtId="0" fontId="41" fillId="0" borderId="0" xfId="0" applyFont="1" applyFill="1" applyBorder="1" applyAlignment="1">
      <alignment horizontal="center" vertical="center" wrapText="1"/>
    </xf>
    <xf numFmtId="6" fontId="41" fillId="0" borderId="10" xfId="0" applyNumberFormat="1" applyFont="1" applyBorder="1" applyAlignment="1">
      <alignment horizontal="right" vertical="center" wrapText="1"/>
    </xf>
    <xf numFmtId="0" fontId="28" fillId="0" borderId="28" xfId="0" applyFont="1" applyBorder="1" applyAlignment="1">
      <alignment vertical="center" wrapText="1"/>
    </xf>
    <xf numFmtId="0" fontId="28" fillId="0" borderId="23" xfId="0" applyFont="1" applyBorder="1" applyAlignment="1">
      <alignment vertical="center" wrapText="1"/>
    </xf>
    <xf numFmtId="16" fontId="28" fillId="0" borderId="24" xfId="0" applyNumberFormat="1" applyFont="1" applyBorder="1" applyAlignment="1">
      <alignment vertical="center" wrapText="1"/>
    </xf>
    <xf numFmtId="0" fontId="28" fillId="0" borderId="22" xfId="0" applyFont="1" applyBorder="1" applyAlignment="1">
      <alignment vertical="center" wrapText="1"/>
    </xf>
    <xf numFmtId="0" fontId="28" fillId="0" borderId="17" xfId="0" applyFont="1" applyFill="1" applyBorder="1" applyAlignment="1">
      <alignment vertical="center" wrapText="1"/>
    </xf>
    <xf numFmtId="17" fontId="28" fillId="0" borderId="32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6" fontId="28" fillId="0" borderId="14" xfId="0" applyNumberFormat="1" applyFont="1" applyFill="1" applyBorder="1" applyAlignment="1">
      <alignment horizontal="right" vertical="center" wrapText="1"/>
    </xf>
    <xf numFmtId="6" fontId="28" fillId="0" borderId="15" xfId="0" applyNumberFormat="1" applyFont="1" applyFill="1" applyBorder="1" applyAlignment="1">
      <alignment horizontal="right" vertical="center" wrapText="1"/>
    </xf>
    <xf numFmtId="6" fontId="28" fillId="0" borderId="16" xfId="0" applyNumberFormat="1" applyFont="1" applyFill="1" applyBorder="1" applyAlignment="1">
      <alignment horizontal="right" vertical="center" wrapText="1"/>
    </xf>
    <xf numFmtId="6" fontId="40" fillId="0" borderId="14" xfId="0" applyNumberFormat="1" applyFont="1" applyFill="1" applyBorder="1" applyAlignment="1">
      <alignment horizontal="right" vertical="center" wrapText="1"/>
    </xf>
    <xf numFmtId="6" fontId="40" fillId="0" borderId="15" xfId="0" applyNumberFormat="1" applyFont="1" applyFill="1" applyBorder="1" applyAlignment="1">
      <alignment horizontal="right" vertical="center" wrapText="1"/>
    </xf>
    <xf numFmtId="6" fontId="40" fillId="0" borderId="16" xfId="0" applyNumberFormat="1" applyFont="1" applyFill="1" applyBorder="1" applyAlignment="1">
      <alignment horizontal="right" vertical="center" wrapText="1"/>
    </xf>
    <xf numFmtId="6" fontId="28" fillId="0" borderId="10" xfId="0" applyNumberFormat="1" applyFont="1" applyFill="1" applyBorder="1" applyAlignment="1">
      <alignment horizontal="right" vertical="center" wrapText="1"/>
    </xf>
    <xf numFmtId="6" fontId="28" fillId="0" borderId="11" xfId="0" applyNumberFormat="1" applyFont="1" applyFill="1" applyBorder="1" applyAlignment="1">
      <alignment horizontal="right" vertical="center" wrapText="1"/>
    </xf>
    <xf numFmtId="0" fontId="41" fillId="0" borderId="23" xfId="0" applyFont="1" applyBorder="1" applyAlignment="1">
      <alignment horizontal="center" vertical="center" wrapText="1"/>
    </xf>
    <xf numFmtId="6" fontId="41" fillId="0" borderId="14" xfId="0" applyNumberFormat="1" applyFont="1" applyFill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28" fillId="0" borderId="32" xfId="0" applyFont="1" applyBorder="1" applyAlignment="1">
      <alignment vertical="center" wrapText="1"/>
    </xf>
    <xf numFmtId="6" fontId="41" fillId="0" borderId="17" xfId="0" applyNumberFormat="1" applyFont="1" applyFill="1" applyBorder="1" applyAlignment="1">
      <alignment horizontal="center" vertical="center" wrapText="1"/>
    </xf>
    <xf numFmtId="0" fontId="28" fillId="0" borderId="34" xfId="0" applyFont="1" applyBorder="1" applyAlignment="1">
      <alignment wrapText="1"/>
    </xf>
    <xf numFmtId="0" fontId="28" fillId="0" borderId="35" xfId="0" applyFont="1" applyBorder="1" applyAlignment="1">
      <alignment wrapText="1"/>
    </xf>
    <xf numFmtId="0" fontId="28" fillId="0" borderId="34" xfId="0" applyFont="1" applyBorder="1" applyAlignment="1">
      <alignment horizontal="right" wrapText="1"/>
    </xf>
    <xf numFmtId="6" fontId="28" fillId="0" borderId="34" xfId="0" applyNumberFormat="1" applyFont="1" applyBorder="1" applyAlignment="1">
      <alignment horizontal="right" wrapText="1"/>
    </xf>
    <xf numFmtId="8" fontId="28" fillId="0" borderId="34" xfId="0" applyNumberFormat="1" applyFont="1" applyBorder="1" applyAlignment="1">
      <alignment horizontal="right" wrapText="1"/>
    </xf>
    <xf numFmtId="0" fontId="43" fillId="16" borderId="34" xfId="0" applyFont="1" applyFill="1" applyBorder="1"/>
    <xf numFmtId="0" fontId="40" fillId="0" borderId="34" xfId="0" applyFont="1" applyBorder="1" applyAlignment="1">
      <alignment horizontal="center" wrapText="1"/>
    </xf>
    <xf numFmtId="6" fontId="44" fillId="0" borderId="34" xfId="0" applyNumberFormat="1" applyFont="1" applyBorder="1" applyAlignment="1">
      <alignment horizontal="right" wrapText="1"/>
    </xf>
    <xf numFmtId="0" fontId="28" fillId="0" borderId="34" xfId="0" applyFont="1" applyBorder="1" applyAlignment="1">
      <alignment horizontal="center" wrapText="1"/>
    </xf>
    <xf numFmtId="0" fontId="28" fillId="0" borderId="34" xfId="0" applyFont="1" applyBorder="1" applyAlignment="1">
      <alignment horizontal="left" wrapText="1"/>
    </xf>
    <xf numFmtId="0" fontId="28" fillId="0" borderId="35" xfId="0" applyFont="1" applyBorder="1" applyAlignment="1">
      <alignment horizontal="right" wrapText="1"/>
    </xf>
    <xf numFmtId="0" fontId="28" fillId="17" borderId="36" xfId="0" applyFont="1" applyFill="1" applyBorder="1" applyAlignment="1">
      <alignment horizontal="right" wrapText="1"/>
    </xf>
    <xf numFmtId="6" fontId="28" fillId="8" borderId="36" xfId="0" applyNumberFormat="1" applyFont="1" applyFill="1" applyBorder="1" applyAlignment="1">
      <alignment horizontal="right" wrapText="1"/>
    </xf>
    <xf numFmtId="0" fontId="44" fillId="0" borderId="34" xfId="0" applyFont="1" applyBorder="1" applyAlignment="1">
      <alignment horizontal="right" wrapText="1"/>
    </xf>
    <xf numFmtId="0" fontId="46" fillId="0" borderId="34" xfId="0" applyFont="1" applyBorder="1" applyAlignment="1">
      <alignment horizontal="right" wrapText="1"/>
    </xf>
    <xf numFmtId="0" fontId="28" fillId="0" borderId="37" xfId="0" applyFont="1" applyBorder="1" applyAlignment="1">
      <alignment wrapText="1"/>
    </xf>
    <xf numFmtId="0" fontId="28" fillId="0" borderId="37" xfId="0" applyFont="1" applyBorder="1" applyAlignment="1">
      <alignment horizontal="right" wrapText="1"/>
    </xf>
    <xf numFmtId="6" fontId="28" fillId="14" borderId="42" xfId="0" applyNumberFormat="1" applyFont="1" applyFill="1" applyBorder="1" applyAlignment="1">
      <alignment horizontal="right" wrapText="1"/>
    </xf>
    <xf numFmtId="6" fontId="28" fillId="14" borderId="43" xfId="0" applyNumberFormat="1" applyFont="1" applyFill="1" applyBorder="1" applyAlignment="1">
      <alignment horizontal="right" wrapText="1"/>
    </xf>
    <xf numFmtId="0" fontId="28" fillId="0" borderId="35" xfId="0" applyFont="1" applyBorder="1" applyAlignment="1">
      <alignment horizontal="center" wrapText="1"/>
    </xf>
    <xf numFmtId="0" fontId="44" fillId="17" borderId="36" xfId="0" applyFont="1" applyFill="1" applyBorder="1" applyAlignment="1">
      <alignment horizontal="center" wrapText="1"/>
    </xf>
    <xf numFmtId="0" fontId="44" fillId="8" borderId="36" xfId="0" applyFont="1" applyFill="1" applyBorder="1" applyAlignment="1">
      <alignment horizontal="center" wrapText="1"/>
    </xf>
    <xf numFmtId="0" fontId="28" fillId="0" borderId="37" xfId="0" applyFont="1" applyBorder="1" applyAlignment="1">
      <alignment horizontal="center" wrapText="1"/>
    </xf>
    <xf numFmtId="0" fontId="44" fillId="14" borderId="41" xfId="0" applyFont="1" applyFill="1" applyBorder="1" applyAlignment="1">
      <alignment horizontal="center" wrapText="1"/>
    </xf>
    <xf numFmtId="6" fontId="48" fillId="0" borderId="34" xfId="0" applyNumberFormat="1" applyFont="1" applyBorder="1" applyAlignment="1">
      <alignment horizontal="right" wrapText="1"/>
    </xf>
    <xf numFmtId="0" fontId="28" fillId="0" borderId="0" xfId="0" applyFont="1" applyBorder="1" applyAlignment="1">
      <alignment wrapText="1"/>
    </xf>
    <xf numFmtId="6" fontId="28" fillId="0" borderId="34" xfId="0" applyNumberFormat="1" applyFont="1" applyBorder="1" applyAlignment="1">
      <alignment wrapText="1"/>
    </xf>
    <xf numFmtId="6" fontId="48" fillId="0" borderId="34" xfId="0" applyNumberFormat="1" applyFont="1" applyBorder="1" applyAlignment="1">
      <alignment wrapText="1"/>
    </xf>
    <xf numFmtId="0" fontId="0" fillId="0" borderId="0" xfId="0" applyAlignment="1"/>
    <xf numFmtId="0" fontId="42" fillId="0" borderId="0" xfId="0" applyFont="1" applyAlignment="1">
      <alignment horizontal="center"/>
    </xf>
    <xf numFmtId="0" fontId="44" fillId="14" borderId="0" xfId="0" applyFont="1" applyFill="1" applyBorder="1" applyAlignment="1">
      <alignment horizontal="center" wrapText="1"/>
    </xf>
    <xf numFmtId="6" fontId="28" fillId="14" borderId="0" xfId="0" applyNumberFormat="1" applyFont="1" applyFill="1" applyBorder="1" applyAlignment="1">
      <alignment horizontal="right" wrapText="1"/>
    </xf>
    <xf numFmtId="6" fontId="48" fillId="0" borderId="0" xfId="0" applyNumberFormat="1" applyFont="1" applyBorder="1" applyAlignment="1">
      <alignment horizontal="right" wrapText="1"/>
    </xf>
    <xf numFmtId="0" fontId="27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6" fontId="28" fillId="0" borderId="0" xfId="0" applyNumberFormat="1" applyFont="1" applyBorder="1" applyAlignment="1">
      <alignment horizontal="right" wrapText="1"/>
    </xf>
    <xf numFmtId="8" fontId="28" fillId="0" borderId="0" xfId="0" applyNumberFormat="1" applyFont="1" applyBorder="1" applyAlignment="1">
      <alignment horizontal="right" wrapText="1"/>
    </xf>
    <xf numFmtId="6" fontId="44" fillId="0" borderId="0" xfId="0" applyNumberFormat="1" applyFont="1" applyBorder="1" applyAlignment="1">
      <alignment horizontal="right" wrapText="1"/>
    </xf>
    <xf numFmtId="6" fontId="19" fillId="0" borderId="0" xfId="0" applyNumberFormat="1" applyFont="1"/>
    <xf numFmtId="14" fontId="0" fillId="0" borderId="0" xfId="0" applyNumberFormat="1"/>
    <xf numFmtId="0" fontId="0" fillId="0" borderId="0" xfId="0" quotePrefix="1"/>
    <xf numFmtId="6" fontId="19" fillId="0" borderId="0" xfId="0" applyNumberFormat="1" applyFont="1" applyAlignment="1">
      <alignment horizontal="center"/>
    </xf>
    <xf numFmtId="3" fontId="36" fillId="3" borderId="0" xfId="0" applyNumberFormat="1" applyFont="1" applyFill="1"/>
    <xf numFmtId="0" fontId="37" fillId="0" borderId="0" xfId="0" applyFont="1"/>
    <xf numFmtId="0" fontId="19" fillId="0" borderId="14" xfId="0" applyFont="1" applyBorder="1" applyAlignment="1">
      <alignment horizontal="center" vertical="center" wrapText="1" shrinkToFit="1"/>
    </xf>
    <xf numFmtId="0" fontId="19" fillId="0" borderId="15" xfId="0" applyFont="1" applyBorder="1" applyAlignment="1">
      <alignment horizontal="center" vertical="center" wrapText="1" shrinkToFit="1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/>
    </xf>
    <xf numFmtId="0" fontId="30" fillId="3" borderId="10" xfId="0" applyFont="1" applyFill="1" applyBorder="1" applyAlignment="1">
      <alignment horizontal="center"/>
    </xf>
    <xf numFmtId="0" fontId="30" fillId="3" borderId="4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  <xf numFmtId="0" fontId="31" fillId="4" borderId="10" xfId="0" applyFont="1" applyFill="1" applyBorder="1" applyAlignment="1">
      <alignment horizontal="center"/>
    </xf>
    <xf numFmtId="0" fontId="31" fillId="4" borderId="11" xfId="0" applyFont="1" applyFill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8" fillId="13" borderId="21" xfId="0" applyFont="1" applyFill="1" applyBorder="1" applyAlignment="1">
      <alignment horizontal="center" vertical="center" wrapText="1"/>
    </xf>
    <xf numFmtId="0" fontId="28" fillId="13" borderId="22" xfId="0" applyFont="1" applyFill="1" applyBorder="1" applyAlignment="1">
      <alignment horizontal="center" vertical="center" wrapText="1"/>
    </xf>
    <xf numFmtId="0" fontId="28" fillId="13" borderId="23" xfId="0" applyFont="1" applyFill="1" applyBorder="1" applyAlignment="1">
      <alignment horizontal="center" vertical="center" wrapText="1"/>
    </xf>
    <xf numFmtId="0" fontId="27" fillId="6" borderId="21" xfId="0" applyFont="1" applyFill="1" applyBorder="1" applyAlignment="1">
      <alignment horizontal="center" vertical="center" wrapText="1"/>
    </xf>
    <xf numFmtId="0" fontId="27" fillId="6" borderId="22" xfId="0" applyFont="1" applyFill="1" applyBorder="1" applyAlignment="1">
      <alignment horizontal="center" vertical="center" wrapText="1"/>
    </xf>
    <xf numFmtId="0" fontId="28" fillId="7" borderId="27" xfId="0" applyFont="1" applyFill="1" applyBorder="1" applyAlignment="1">
      <alignment horizontal="center" vertical="center" wrapText="1"/>
    </xf>
    <xf numFmtId="0" fontId="28" fillId="7" borderId="25" xfId="0" applyFont="1" applyFill="1" applyBorder="1" applyAlignment="1">
      <alignment horizontal="center" vertical="center" wrapText="1"/>
    </xf>
    <xf numFmtId="0" fontId="28" fillId="7" borderId="24" xfId="0" applyFont="1" applyFill="1" applyBorder="1" applyAlignment="1">
      <alignment horizontal="center" vertical="center" wrapText="1"/>
    </xf>
    <xf numFmtId="0" fontId="28" fillId="11" borderId="25" xfId="0" applyFont="1" applyFill="1" applyBorder="1" applyAlignment="1">
      <alignment horizontal="center" vertical="center" wrapText="1"/>
    </xf>
    <xf numFmtId="0" fontId="28" fillId="11" borderId="24" xfId="0" applyFont="1" applyFill="1" applyBorder="1" applyAlignment="1">
      <alignment horizontal="center" vertical="center" wrapText="1"/>
    </xf>
    <xf numFmtId="0" fontId="28" fillId="12" borderId="27" xfId="0" applyFont="1" applyFill="1" applyBorder="1" applyAlignment="1">
      <alignment horizontal="center" vertical="center" wrapText="1"/>
    </xf>
    <xf numFmtId="0" fontId="28" fillId="12" borderId="25" xfId="0" applyFont="1" applyFill="1" applyBorder="1" applyAlignment="1">
      <alignment horizontal="center" vertical="center" wrapText="1"/>
    </xf>
    <xf numFmtId="0" fontId="28" fillId="12" borderId="24" xfId="0" applyFont="1" applyFill="1" applyBorder="1" applyAlignment="1">
      <alignment horizontal="center" vertical="center" wrapText="1"/>
    </xf>
    <xf numFmtId="0" fontId="28" fillId="13" borderId="25" xfId="0" applyFont="1" applyFill="1" applyBorder="1" applyAlignment="1">
      <alignment horizontal="center" vertical="center" wrapText="1"/>
    </xf>
    <xf numFmtId="0" fontId="28" fillId="13" borderId="24" xfId="0" applyFont="1" applyFill="1" applyBorder="1" applyAlignment="1">
      <alignment horizontal="center" vertical="center" wrapText="1"/>
    </xf>
    <xf numFmtId="0" fontId="28" fillId="14" borderId="27" xfId="0" applyFont="1" applyFill="1" applyBorder="1" applyAlignment="1">
      <alignment horizontal="center" vertical="center" wrapText="1"/>
    </xf>
    <xf numFmtId="0" fontId="28" fillId="14" borderId="25" xfId="0" applyFont="1" applyFill="1" applyBorder="1" applyAlignment="1">
      <alignment horizontal="center" vertical="center" wrapText="1"/>
    </xf>
    <xf numFmtId="0" fontId="28" fillId="14" borderId="24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center" vertical="center" wrapText="1"/>
    </xf>
    <xf numFmtId="6" fontId="0" fillId="0" borderId="1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28" fillId="0" borderId="27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28" fillId="0" borderId="24" xfId="0" applyFont="1" applyBorder="1" applyAlignment="1">
      <alignment vertical="center" wrapText="1"/>
    </xf>
    <xf numFmtId="0" fontId="42" fillId="0" borderId="0" xfId="0" applyFont="1" applyAlignment="1">
      <alignment horizontal="center"/>
    </xf>
    <xf numFmtId="0" fontId="28" fillId="0" borderId="14" xfId="0" applyFont="1" applyBorder="1" applyAlignment="1">
      <alignment vertical="center" wrapText="1"/>
    </xf>
    <xf numFmtId="0" fontId="28" fillId="0" borderId="15" xfId="0" applyFont="1" applyBorder="1" applyAlignment="1">
      <alignment vertical="center" wrapText="1"/>
    </xf>
    <xf numFmtId="0" fontId="28" fillId="0" borderId="16" xfId="0" applyFont="1" applyBorder="1" applyAlignment="1">
      <alignment vertical="center" wrapText="1"/>
    </xf>
    <xf numFmtId="0" fontId="45" fillId="0" borderId="37" xfId="0" applyFont="1" applyBorder="1" applyAlignment="1">
      <alignment horizontal="center" wrapText="1"/>
    </xf>
    <xf numFmtId="0" fontId="45" fillId="0" borderId="38" xfId="0" applyFont="1" applyBorder="1" applyAlignment="1">
      <alignment horizontal="center" wrapText="1"/>
    </xf>
    <xf numFmtId="0" fontId="45" fillId="0" borderId="40" xfId="0" applyFont="1" applyBorder="1" applyAlignment="1">
      <alignment horizontal="center" wrapText="1"/>
    </xf>
    <xf numFmtId="0" fontId="47" fillId="0" borderId="0" xfId="0" applyFont="1" applyAlignment="1">
      <alignment horizontal="center"/>
    </xf>
    <xf numFmtId="0" fontId="27" fillId="0" borderId="37" xfId="0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40" fillId="0" borderId="37" xfId="0" applyFont="1" applyBorder="1" applyAlignment="1">
      <alignment horizontal="center" wrapText="1"/>
    </xf>
    <xf numFmtId="0" fontId="40" fillId="0" borderId="39" xfId="0" applyFont="1" applyBorder="1" applyAlignment="1">
      <alignment horizontal="center" wrapText="1"/>
    </xf>
  </cellXfs>
  <cellStyles count="5">
    <cellStyle name="Comma" xfId="1" builtinId="3"/>
    <cellStyle name="Currency" xfId="4" builtinId="4"/>
    <cellStyle name="Hyperlink 2" xfId="2"/>
    <cellStyle name="Normal" xfId="0" builtinId="0"/>
    <cellStyle name="Normal 8" xfId="3"/>
  </cellStyles>
  <dxfs count="0"/>
  <tableStyles count="0" defaultTableStyle="TableStyleMedium9"/>
  <colors>
    <mruColors>
      <color rgb="FFF3740B"/>
      <color rgb="FFFF9900"/>
      <color rgb="FFF5862B"/>
      <color rgb="FFEEB500"/>
      <color rgb="FF006666"/>
      <color rgb="FF0032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14</xdr:row>
      <xdr:rowOff>142875</xdr:rowOff>
    </xdr:from>
    <xdr:to>
      <xdr:col>3</xdr:col>
      <xdr:colOff>238125</xdr:colOff>
      <xdr:row>15</xdr:row>
      <xdr:rowOff>114300</xdr:rowOff>
    </xdr:to>
    <xdr:sp macro="" textlink="">
      <xdr:nvSpPr>
        <xdr:cNvPr id="5" name="5-Point Star 4"/>
        <xdr:cNvSpPr/>
      </xdr:nvSpPr>
      <xdr:spPr>
        <a:xfrm>
          <a:off x="4105275" y="2952750"/>
          <a:ext cx="171450" cy="1238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2181225</xdr:colOff>
      <xdr:row>28</xdr:row>
      <xdr:rowOff>57150</xdr:rowOff>
    </xdr:from>
    <xdr:to>
      <xdr:col>8</xdr:col>
      <xdr:colOff>19051</xdr:colOff>
      <xdr:row>31</xdr:row>
      <xdr:rowOff>0</xdr:rowOff>
    </xdr:to>
    <xdr:sp macro="" textlink="">
      <xdr:nvSpPr>
        <xdr:cNvPr id="9" name="Oval 8"/>
        <xdr:cNvSpPr/>
      </xdr:nvSpPr>
      <xdr:spPr>
        <a:xfrm>
          <a:off x="2181225" y="5648325"/>
          <a:ext cx="790576" cy="4286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1</xdr:row>
      <xdr:rowOff>9524</xdr:rowOff>
    </xdr:to>
    <xdr:pic>
      <xdr:nvPicPr>
        <xdr:cNvPr id="6" name="Picture 5" descr="T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362450" cy="1304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51</xdr:row>
      <xdr:rowOff>85725</xdr:rowOff>
    </xdr:from>
    <xdr:to>
      <xdr:col>8</xdr:col>
      <xdr:colOff>200025</xdr:colOff>
      <xdr:row>51</xdr:row>
      <xdr:rowOff>171450</xdr:rowOff>
    </xdr:to>
    <xdr:sp macro="" textlink="">
      <xdr:nvSpPr>
        <xdr:cNvPr id="2" name="5-Point Star 1"/>
        <xdr:cNvSpPr/>
      </xdr:nvSpPr>
      <xdr:spPr>
        <a:xfrm>
          <a:off x="5953125" y="7972425"/>
          <a:ext cx="142875" cy="857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8</xdr:col>
      <xdr:colOff>28575</xdr:colOff>
      <xdr:row>0</xdr:row>
      <xdr:rowOff>1104901</xdr:rowOff>
    </xdr:to>
    <xdr:pic>
      <xdr:nvPicPr>
        <xdr:cNvPr id="5" name="Picture 4" descr="T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51816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1"/>
    <pageSetUpPr fitToPage="1"/>
  </sheetPr>
  <dimension ref="A1:O50"/>
  <sheetViews>
    <sheetView tabSelected="1" topLeftCell="A3" workbookViewId="0">
      <selection activeCell="G28" sqref="G28"/>
    </sheetView>
  </sheetViews>
  <sheetFormatPr defaultColWidth="11.42578125" defaultRowHeight="11.25" x14ac:dyDescent="0.2"/>
  <cols>
    <col min="1" max="1" width="32.85546875" style="49" customWidth="1"/>
    <col min="2" max="2" width="16.28515625" style="49" bestFit="1" customWidth="1"/>
    <col min="3" max="3" width="11.42578125" style="49"/>
    <col min="4" max="4" width="4.85546875" style="49" customWidth="1"/>
    <col min="5" max="5" width="2.42578125" style="49" customWidth="1"/>
    <col min="6" max="6" width="28.7109375" style="49" bestFit="1" customWidth="1"/>
    <col min="7" max="7" width="33" style="49" bestFit="1" customWidth="1"/>
    <col min="8" max="8" width="16.42578125" style="49" bestFit="1" customWidth="1"/>
    <col min="9" max="9" width="4.28515625" style="49" customWidth="1"/>
    <col min="10" max="10" width="26.85546875" style="58" bestFit="1" customWidth="1"/>
    <col min="11" max="11" width="15.7109375" style="100" bestFit="1" customWidth="1"/>
    <col min="12" max="12" width="16.140625" style="49" bestFit="1" customWidth="1"/>
    <col min="13" max="16384" width="11.42578125" style="49"/>
  </cols>
  <sheetData>
    <row r="1" spans="1:15" ht="82.5" customHeight="1" thickBot="1" x14ac:dyDescent="0.25">
      <c r="A1" s="287"/>
      <c r="B1" s="287"/>
      <c r="C1" s="287"/>
      <c r="K1" s="58"/>
      <c r="L1" s="58"/>
      <c r="M1" s="58"/>
    </row>
    <row r="2" spans="1:15" ht="15.75" customHeight="1" thickBot="1" x14ac:dyDescent="0.25">
      <c r="A2" s="288" t="s">
        <v>32</v>
      </c>
      <c r="B2" s="289"/>
      <c r="C2" s="290"/>
      <c r="D2" s="290"/>
      <c r="F2" s="291" t="s">
        <v>31</v>
      </c>
      <c r="G2" s="289"/>
      <c r="H2" s="289"/>
      <c r="K2" s="58"/>
      <c r="L2" s="58"/>
      <c r="M2" s="58"/>
    </row>
    <row r="3" spans="1:15" ht="12" thickBot="1" x14ac:dyDescent="0.25">
      <c r="A3" s="121" t="s">
        <v>30</v>
      </c>
      <c r="B3" s="122">
        <v>0</v>
      </c>
      <c r="F3" s="292" t="s">
        <v>25</v>
      </c>
      <c r="G3" s="293"/>
      <c r="H3" s="122">
        <f>B3+C25</f>
        <v>12743.020000000019</v>
      </c>
      <c r="K3" s="58"/>
      <c r="L3" s="58"/>
      <c r="M3" s="58"/>
    </row>
    <row r="4" spans="1:15" x14ac:dyDescent="0.2">
      <c r="A4" s="123" t="s">
        <v>0</v>
      </c>
      <c r="B4" s="124"/>
      <c r="K4" s="58"/>
      <c r="L4" s="58"/>
      <c r="M4" s="58"/>
    </row>
    <row r="5" spans="1:15" x14ac:dyDescent="0.2">
      <c r="A5" s="49" t="s">
        <v>3</v>
      </c>
      <c r="B5" s="124"/>
      <c r="C5" s="125">
        <f>'Cash 2016'!F273</f>
        <v>45058.5</v>
      </c>
      <c r="F5" s="49" t="s">
        <v>150</v>
      </c>
      <c r="G5" s="126" t="s">
        <v>316</v>
      </c>
      <c r="H5" s="127">
        <v>15899.98</v>
      </c>
      <c r="I5" s="49" t="s">
        <v>16</v>
      </c>
      <c r="K5" s="58"/>
      <c r="L5" s="58"/>
      <c r="M5" s="58"/>
    </row>
    <row r="6" spans="1:15" x14ac:dyDescent="0.2">
      <c r="A6" s="49" t="s">
        <v>600</v>
      </c>
      <c r="C6" s="187">
        <f>'Cash 2016'!G273</f>
        <v>14744</v>
      </c>
      <c r="F6" s="49" t="s">
        <v>597</v>
      </c>
      <c r="G6" s="126" t="s">
        <v>316</v>
      </c>
      <c r="H6" s="58">
        <v>0</v>
      </c>
      <c r="I6" s="49" t="s">
        <v>16</v>
      </c>
      <c r="K6" s="58"/>
      <c r="L6" s="58"/>
      <c r="M6" s="58"/>
    </row>
    <row r="7" spans="1:15" x14ac:dyDescent="0.2">
      <c r="A7" s="49" t="s">
        <v>106</v>
      </c>
      <c r="B7" s="124"/>
      <c r="C7" s="125">
        <f>'Cash 2016'!H273</f>
        <v>4500</v>
      </c>
      <c r="F7" s="128" t="s">
        <v>315</v>
      </c>
      <c r="G7" s="129" t="s">
        <v>420</v>
      </c>
      <c r="H7" s="129">
        <v>4000</v>
      </c>
      <c r="K7" s="58"/>
      <c r="L7" s="58"/>
      <c r="M7" s="58"/>
    </row>
    <row r="8" spans="1:15" x14ac:dyDescent="0.2">
      <c r="A8" s="49" t="s">
        <v>313</v>
      </c>
      <c r="B8" s="124"/>
      <c r="C8" s="125">
        <f>'Cash 2016'!I273</f>
        <v>125000</v>
      </c>
      <c r="F8" s="49" t="s">
        <v>16</v>
      </c>
      <c r="G8" s="58" t="s">
        <v>16</v>
      </c>
      <c r="H8" s="58" t="s">
        <v>16</v>
      </c>
      <c r="K8" s="58"/>
      <c r="L8" s="58"/>
      <c r="M8" s="58"/>
    </row>
    <row r="9" spans="1:15" x14ac:dyDescent="0.2">
      <c r="A9" s="49" t="s">
        <v>765</v>
      </c>
      <c r="B9" s="124"/>
      <c r="C9" s="125">
        <f>'Cash 2016'!J273</f>
        <v>1000</v>
      </c>
      <c r="G9" s="58"/>
      <c r="H9" s="58"/>
      <c r="K9" s="58"/>
      <c r="L9" s="58"/>
      <c r="M9" s="58"/>
    </row>
    <row r="10" spans="1:15" x14ac:dyDescent="0.2">
      <c r="A10" s="125" t="str">
        <f>'Cash 2016'!K7</f>
        <v>Misc</v>
      </c>
      <c r="B10" s="124"/>
      <c r="C10" s="125">
        <f>'Cash 2016'!K273</f>
        <v>0</v>
      </c>
      <c r="F10" s="49" t="s">
        <v>742</v>
      </c>
      <c r="G10" s="58" t="s">
        <v>744</v>
      </c>
      <c r="H10" s="58">
        <v>760</v>
      </c>
      <c r="K10" s="58"/>
      <c r="L10" s="58"/>
      <c r="M10" s="58"/>
      <c r="N10" s="58"/>
      <c r="O10" s="58"/>
    </row>
    <row r="11" spans="1:15" ht="12" thickBot="1" x14ac:dyDescent="0.25">
      <c r="F11" s="49" t="s">
        <v>743</v>
      </c>
      <c r="G11" s="58" t="s">
        <v>744</v>
      </c>
      <c r="H11" s="58">
        <v>10383</v>
      </c>
      <c r="K11" s="58"/>
      <c r="L11" s="58"/>
      <c r="M11" s="58"/>
      <c r="N11" s="58"/>
      <c r="O11" s="58"/>
    </row>
    <row r="12" spans="1:15" ht="12" thickBot="1" x14ac:dyDescent="0.25">
      <c r="A12" s="121" t="s">
        <v>38</v>
      </c>
      <c r="B12" s="130" t="s">
        <v>16</v>
      </c>
      <c r="C12" s="131">
        <f>SUM(C5:C11)</f>
        <v>190302.5</v>
      </c>
      <c r="K12" s="58"/>
      <c r="L12" s="58"/>
      <c r="M12" s="58"/>
      <c r="N12" s="58"/>
      <c r="O12" s="58"/>
    </row>
    <row r="13" spans="1:15" x14ac:dyDescent="0.2">
      <c r="B13" s="124"/>
      <c r="C13" s="134"/>
      <c r="K13" s="58"/>
      <c r="L13" s="58"/>
      <c r="M13" s="58"/>
      <c r="N13" s="58"/>
      <c r="O13" s="58"/>
    </row>
    <row r="14" spans="1:15" ht="12" thickBot="1" x14ac:dyDescent="0.25">
      <c r="A14" s="123" t="s">
        <v>1</v>
      </c>
      <c r="B14" s="124"/>
      <c r="F14" s="132" t="s">
        <v>16</v>
      </c>
      <c r="H14" s="133">
        <f>SUM(H5:H11)</f>
        <v>31042.98</v>
      </c>
      <c r="K14" s="58"/>
      <c r="L14" s="58"/>
      <c r="M14" s="58"/>
      <c r="N14" s="58"/>
      <c r="O14" s="58"/>
    </row>
    <row r="15" spans="1:15" ht="12" thickTop="1" x14ac:dyDescent="0.2">
      <c r="A15" s="49" t="s">
        <v>39</v>
      </c>
      <c r="B15" s="124"/>
      <c r="C15" s="125">
        <f>'Cash 2016'!M273+'Cash 2016'!P273+'Cash 2016'!N273+'Cash 2016'!O273</f>
        <v>48252</v>
      </c>
      <c r="F15" s="123" t="s">
        <v>18</v>
      </c>
      <c r="G15" s="135" t="s">
        <v>17</v>
      </c>
      <c r="K15" s="58"/>
      <c r="L15" s="58"/>
      <c r="M15" s="58"/>
      <c r="N15" s="58"/>
      <c r="O15" s="58"/>
    </row>
    <row r="16" spans="1:15" x14ac:dyDescent="0.2">
      <c r="A16" s="49" t="s">
        <v>40</v>
      </c>
      <c r="B16" s="124"/>
      <c r="C16" s="282">
        <f>'Cash 2016'!Q273</f>
        <v>48059</v>
      </c>
      <c r="F16" s="49" t="s">
        <v>16</v>
      </c>
      <c r="H16" s="127" t="s">
        <v>16</v>
      </c>
      <c r="K16" s="58"/>
      <c r="L16" s="58"/>
      <c r="M16" s="58"/>
      <c r="N16" s="58"/>
      <c r="O16" s="58"/>
    </row>
    <row r="17" spans="1:15" x14ac:dyDescent="0.2">
      <c r="A17" s="49" t="s">
        <v>36</v>
      </c>
      <c r="B17" s="124"/>
      <c r="C17" s="125">
        <f>'Cash 2016'!R273</f>
        <v>13460.599999999999</v>
      </c>
      <c r="F17" s="49" t="s">
        <v>574</v>
      </c>
      <c r="G17" s="58" t="s">
        <v>16</v>
      </c>
      <c r="H17" s="127">
        <v>400</v>
      </c>
      <c r="K17" s="58"/>
      <c r="L17" s="58"/>
      <c r="M17" s="58"/>
      <c r="N17" s="58"/>
      <c r="O17" s="58"/>
    </row>
    <row r="18" spans="1:15" x14ac:dyDescent="0.2">
      <c r="A18" s="49" t="s">
        <v>41</v>
      </c>
      <c r="B18" s="124"/>
      <c r="C18" s="125">
        <f>'Cash 2016'!S273</f>
        <v>14475.84</v>
      </c>
      <c r="F18" s="49" t="s">
        <v>730</v>
      </c>
      <c r="H18" s="58">
        <v>8112</v>
      </c>
      <c r="K18" s="58"/>
      <c r="L18" s="58"/>
      <c r="M18" s="58"/>
      <c r="N18" s="58"/>
      <c r="O18" s="58"/>
    </row>
    <row r="19" spans="1:15" x14ac:dyDescent="0.2">
      <c r="A19" s="49" t="s">
        <v>277</v>
      </c>
      <c r="B19" s="124"/>
      <c r="C19" s="125">
        <f>'Cash 2016'!T273</f>
        <v>8615.619999999999</v>
      </c>
      <c r="F19" s="49" t="s">
        <v>736</v>
      </c>
      <c r="G19" s="49" t="s">
        <v>766</v>
      </c>
      <c r="H19" s="156">
        <v>4000</v>
      </c>
      <c r="I19" s="49" t="s">
        <v>763</v>
      </c>
      <c r="K19" s="58"/>
      <c r="L19" s="58"/>
      <c r="M19" s="58"/>
      <c r="N19" s="58"/>
      <c r="O19" s="58"/>
    </row>
    <row r="20" spans="1:15" x14ac:dyDescent="0.2">
      <c r="A20" s="49" t="s">
        <v>282</v>
      </c>
      <c r="B20" s="124"/>
      <c r="C20" s="125">
        <f>'Cash 2016'!U273</f>
        <v>14967.55</v>
      </c>
      <c r="F20" s="49" t="s">
        <v>741</v>
      </c>
      <c r="H20" s="58">
        <f>475+755</f>
        <v>1230</v>
      </c>
      <c r="I20" s="49" t="s">
        <v>763</v>
      </c>
      <c r="K20" s="58"/>
      <c r="L20" s="58"/>
      <c r="M20" s="58"/>
      <c r="N20" s="58"/>
      <c r="O20" s="58"/>
    </row>
    <row r="21" spans="1:15" x14ac:dyDescent="0.2">
      <c r="A21" s="49" t="s">
        <v>605</v>
      </c>
      <c r="B21" s="124"/>
      <c r="C21" s="125">
        <f>'Cash 2016'!V273</f>
        <v>17022.310000000001</v>
      </c>
      <c r="F21" s="49" t="s">
        <v>746</v>
      </c>
      <c r="H21" s="58">
        <v>558</v>
      </c>
      <c r="K21" s="58"/>
      <c r="L21" s="58"/>
      <c r="M21" s="58"/>
      <c r="N21" s="58"/>
      <c r="O21" s="58"/>
    </row>
    <row r="22" spans="1:15" x14ac:dyDescent="0.2">
      <c r="A22" s="49" t="s">
        <v>281</v>
      </c>
      <c r="B22" s="124"/>
      <c r="C22" s="125">
        <f>'Cash 2016'!W273</f>
        <v>11250.400000000001</v>
      </c>
      <c r="F22" s="49" t="s">
        <v>736</v>
      </c>
      <c r="G22" s="49" t="s">
        <v>767</v>
      </c>
      <c r="H22" s="58">
        <v>4000</v>
      </c>
      <c r="I22" s="49" t="s">
        <v>16</v>
      </c>
      <c r="K22" s="58"/>
      <c r="L22" s="58"/>
      <c r="M22" s="58"/>
      <c r="N22" s="58"/>
      <c r="O22" s="58"/>
    </row>
    <row r="23" spans="1:15" ht="12" thickBot="1" x14ac:dyDescent="0.25">
      <c r="A23" s="125" t="s">
        <v>37</v>
      </c>
      <c r="B23" s="124"/>
      <c r="C23" s="125">
        <f>'Cash 2016'!X273</f>
        <v>1456.16</v>
      </c>
      <c r="K23" s="58"/>
      <c r="L23" s="58"/>
      <c r="M23" s="58"/>
      <c r="N23" s="58"/>
      <c r="O23" s="58"/>
    </row>
    <row r="24" spans="1:15" ht="12" thickBot="1" x14ac:dyDescent="0.25">
      <c r="A24" s="121" t="s">
        <v>42</v>
      </c>
      <c r="B24" s="124"/>
      <c r="C24" s="137">
        <f>SUM(C15:C23)</f>
        <v>177559.47999999998</v>
      </c>
      <c r="F24" s="49" t="s">
        <v>16</v>
      </c>
      <c r="H24" s="58" t="s">
        <v>16</v>
      </c>
      <c r="I24" s="49" t="s">
        <v>16</v>
      </c>
      <c r="J24" s="127" t="s">
        <v>16</v>
      </c>
      <c r="K24" s="58"/>
      <c r="L24" s="58"/>
      <c r="M24" s="58"/>
      <c r="N24" s="58"/>
      <c r="O24" s="58"/>
    </row>
    <row r="25" spans="1:15" ht="12" thickBot="1" x14ac:dyDescent="0.25">
      <c r="A25" s="61" t="s">
        <v>24</v>
      </c>
      <c r="C25" s="140">
        <f>C12-C24</f>
        <v>12743.020000000019</v>
      </c>
      <c r="F25" s="49" t="s">
        <v>16</v>
      </c>
      <c r="H25" s="58" t="s">
        <v>16</v>
      </c>
      <c r="I25" s="49" t="s">
        <v>16</v>
      </c>
      <c r="K25" s="58"/>
      <c r="L25" s="58"/>
      <c r="M25" s="58"/>
      <c r="N25" s="58"/>
      <c r="O25" s="58"/>
    </row>
    <row r="26" spans="1:15" ht="12" thickBot="1" x14ac:dyDescent="0.25">
      <c r="H26" s="136">
        <f>SUM(H16:H25)</f>
        <v>18300</v>
      </c>
      <c r="I26" s="125" t="s">
        <v>16</v>
      </c>
      <c r="K26" s="58"/>
      <c r="L26" s="58"/>
      <c r="M26" s="58"/>
      <c r="N26" s="58"/>
      <c r="O26" s="58"/>
    </row>
    <row r="27" spans="1:15" ht="12" thickTop="1" x14ac:dyDescent="0.2">
      <c r="A27" s="141" t="s">
        <v>123</v>
      </c>
      <c r="B27" s="142">
        <v>7171</v>
      </c>
      <c r="C27" s="49" t="s">
        <v>16</v>
      </c>
      <c r="K27" s="58"/>
      <c r="L27" s="58"/>
      <c r="M27" s="58"/>
      <c r="N27" s="58"/>
      <c r="O27" s="58"/>
    </row>
    <row r="28" spans="1:15" ht="22.5" x14ac:dyDescent="0.2">
      <c r="A28" s="66" t="s">
        <v>124</v>
      </c>
      <c r="B28" s="143" t="s">
        <v>136</v>
      </c>
      <c r="C28" s="49" t="s">
        <v>16</v>
      </c>
      <c r="K28" s="58"/>
      <c r="L28" s="58"/>
      <c r="M28" s="58"/>
    </row>
    <row r="29" spans="1:15" ht="12" thickBot="1" x14ac:dyDescent="0.25">
      <c r="A29" s="66" t="s">
        <v>125</v>
      </c>
      <c r="B29" s="144" t="s">
        <v>137</v>
      </c>
      <c r="C29" s="49" t="s">
        <v>16</v>
      </c>
      <c r="J29" s="49"/>
      <c r="K29" s="49"/>
    </row>
    <row r="30" spans="1:15" ht="12" thickBot="1" x14ac:dyDescent="0.25">
      <c r="A30" s="67" t="s">
        <v>126</v>
      </c>
      <c r="B30" s="145" t="s">
        <v>127</v>
      </c>
      <c r="C30" s="49" t="s">
        <v>16</v>
      </c>
      <c r="F30" s="138" t="s">
        <v>26</v>
      </c>
      <c r="G30" s="139"/>
      <c r="H30" s="122">
        <f>H14-H26</f>
        <v>12742.98</v>
      </c>
      <c r="J30" s="49"/>
      <c r="K30" s="49"/>
    </row>
    <row r="31" spans="1:15" ht="12" thickBot="1" x14ac:dyDescent="0.25">
      <c r="A31" s="124"/>
      <c r="B31" s="146"/>
      <c r="J31" s="49"/>
      <c r="K31" s="49"/>
    </row>
    <row r="32" spans="1:15" ht="12" thickBot="1" x14ac:dyDescent="0.25">
      <c r="A32" s="147" t="s">
        <v>128</v>
      </c>
      <c r="B32" s="148" t="s">
        <v>138</v>
      </c>
      <c r="F32" s="49" t="s">
        <v>16</v>
      </c>
      <c r="G32" s="128" t="s">
        <v>16</v>
      </c>
      <c r="H32" s="281" t="s">
        <v>16</v>
      </c>
      <c r="J32" s="49"/>
    </row>
    <row r="33" spans="1:11" x14ac:dyDescent="0.2">
      <c r="C33" s="49" t="s">
        <v>16</v>
      </c>
      <c r="E33" s="58"/>
      <c r="H33" s="278" t="s">
        <v>16</v>
      </c>
      <c r="J33" s="49"/>
      <c r="K33" s="49"/>
    </row>
    <row r="34" spans="1:11" ht="12" thickBot="1" x14ac:dyDescent="0.25">
      <c r="E34" s="58"/>
      <c r="H34" s="278" t="s">
        <v>16</v>
      </c>
      <c r="J34" s="49"/>
      <c r="K34" s="49"/>
    </row>
    <row r="35" spans="1:11" x14ac:dyDescent="0.2">
      <c r="A35" s="149" t="s">
        <v>139</v>
      </c>
      <c r="C35" s="49" t="s">
        <v>16</v>
      </c>
      <c r="E35" s="58"/>
      <c r="I35" s="49" t="s">
        <v>16</v>
      </c>
      <c r="J35" s="49"/>
      <c r="K35" s="49"/>
    </row>
    <row r="36" spans="1:11" x14ac:dyDescent="0.2">
      <c r="A36" s="150" t="s">
        <v>129</v>
      </c>
      <c r="C36" s="49" t="s">
        <v>16</v>
      </c>
      <c r="I36" s="49" t="s">
        <v>16</v>
      </c>
      <c r="J36" s="49"/>
      <c r="K36" s="49"/>
    </row>
    <row r="37" spans="1:11" ht="12" thickBot="1" x14ac:dyDescent="0.25">
      <c r="A37" s="151" t="s">
        <v>130</v>
      </c>
      <c r="C37" s="49" t="s">
        <v>16</v>
      </c>
      <c r="J37" s="49"/>
      <c r="K37" s="49"/>
    </row>
    <row r="38" spans="1:11" ht="12" thickBot="1" x14ac:dyDescent="0.25">
      <c r="C38" s="49" t="s">
        <v>16</v>
      </c>
      <c r="J38" s="49"/>
      <c r="K38" s="49"/>
    </row>
    <row r="39" spans="1:11" x14ac:dyDescent="0.2">
      <c r="A39" s="141" t="s">
        <v>131</v>
      </c>
      <c r="B39" s="152" t="s">
        <v>132</v>
      </c>
      <c r="C39" s="284" t="s">
        <v>145</v>
      </c>
      <c r="J39" s="49"/>
      <c r="K39" s="49"/>
    </row>
    <row r="40" spans="1:11" x14ac:dyDescent="0.2">
      <c r="A40" s="66" t="s">
        <v>143</v>
      </c>
      <c r="B40" s="153" t="s">
        <v>133</v>
      </c>
      <c r="C40" s="285"/>
      <c r="D40" s="59" t="s">
        <v>146</v>
      </c>
      <c r="J40" s="49"/>
      <c r="K40" s="49"/>
    </row>
    <row r="41" spans="1:11" x14ac:dyDescent="0.2">
      <c r="A41" s="66" t="s">
        <v>142</v>
      </c>
      <c r="B41" s="153" t="s">
        <v>144</v>
      </c>
      <c r="C41" s="285"/>
      <c r="J41" s="49"/>
    </row>
    <row r="42" spans="1:11" x14ac:dyDescent="0.2">
      <c r="A42" s="66" t="s">
        <v>141</v>
      </c>
      <c r="B42" s="153" t="s">
        <v>135</v>
      </c>
      <c r="C42" s="285"/>
      <c r="D42" s="59" t="s">
        <v>147</v>
      </c>
      <c r="J42" s="49"/>
    </row>
    <row r="43" spans="1:11" ht="12" thickBot="1" x14ac:dyDescent="0.25">
      <c r="A43" s="67" t="s">
        <v>140</v>
      </c>
      <c r="B43" s="154" t="s">
        <v>134</v>
      </c>
      <c r="C43" s="286"/>
      <c r="J43" s="49"/>
    </row>
    <row r="44" spans="1:11" x14ac:dyDescent="0.2">
      <c r="C44" s="49" t="s">
        <v>16</v>
      </c>
      <c r="J44" s="49"/>
    </row>
    <row r="45" spans="1:11" x14ac:dyDescent="0.2">
      <c r="C45" s="49" t="s">
        <v>16</v>
      </c>
    </row>
    <row r="46" spans="1:11" x14ac:dyDescent="0.2">
      <c r="C46" s="49" t="s">
        <v>16</v>
      </c>
    </row>
    <row r="47" spans="1:11" x14ac:dyDescent="0.2">
      <c r="C47" s="49" t="s">
        <v>16</v>
      </c>
    </row>
    <row r="50" spans="7:7" x14ac:dyDescent="0.2">
      <c r="G50" s="49" t="s">
        <v>16</v>
      </c>
    </row>
  </sheetData>
  <mergeCells count="5">
    <mergeCell ref="C39:C43"/>
    <mergeCell ref="A1:C1"/>
    <mergeCell ref="A2:D2"/>
    <mergeCell ref="F2:H2"/>
    <mergeCell ref="F3:G3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U88"/>
  <sheetViews>
    <sheetView topLeftCell="A47" workbookViewId="0">
      <selection activeCell="B58" sqref="B58"/>
    </sheetView>
  </sheetViews>
  <sheetFormatPr defaultRowHeight="15" outlineLevelCol="1" x14ac:dyDescent="0.25"/>
  <cols>
    <col min="2" max="2" width="20" customWidth="1"/>
    <col min="5" max="10" width="0" hidden="1" customWidth="1" outlineLevel="1"/>
    <col min="11" max="11" width="13.42578125" customWidth="1" collapsed="1"/>
    <col min="12" max="12" width="12.28515625" customWidth="1"/>
    <col min="13" max="14" width="0" hidden="1" customWidth="1" outlineLevel="1"/>
    <col min="15" max="15" width="9.85546875" hidden="1" customWidth="1" outlineLevel="1"/>
    <col min="16" max="16" width="0" hidden="1" customWidth="1" outlineLevel="1"/>
    <col min="17" max="17" width="17.85546875" style="268" customWidth="1" collapsed="1"/>
    <col min="19" max="19" width="12.5703125" customWidth="1"/>
    <col min="20" max="20" width="29" customWidth="1"/>
    <col min="21" max="21" width="35.7109375" customWidth="1"/>
  </cols>
  <sheetData>
    <row r="1" spans="1:21" ht="24" thickBot="1" x14ac:dyDescent="0.4">
      <c r="A1" s="337" t="s">
        <v>713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</row>
    <row r="2" spans="1:21" ht="69.75" thickBot="1" x14ac:dyDescent="0.3">
      <c r="A2" s="240" t="s">
        <v>508</v>
      </c>
      <c r="B2" s="240" t="s">
        <v>168</v>
      </c>
      <c r="C2" s="248" t="s">
        <v>509</v>
      </c>
      <c r="D2" s="248" t="s">
        <v>510</v>
      </c>
      <c r="E2" s="248" t="s">
        <v>698</v>
      </c>
      <c r="F2" s="248" t="s">
        <v>699</v>
      </c>
      <c r="G2" s="248" t="s">
        <v>700</v>
      </c>
      <c r="H2" s="248" t="s">
        <v>701</v>
      </c>
      <c r="I2" s="248" t="s">
        <v>702</v>
      </c>
      <c r="J2" s="259" t="s">
        <v>516</v>
      </c>
      <c r="K2" s="260" t="s">
        <v>517</v>
      </c>
      <c r="L2" s="261" t="s">
        <v>518</v>
      </c>
      <c r="M2" s="248" t="s">
        <v>703</v>
      </c>
      <c r="N2" s="248" t="s">
        <v>704</v>
      </c>
      <c r="O2" s="259" t="s">
        <v>705</v>
      </c>
      <c r="P2" s="262" t="s">
        <v>706</v>
      </c>
      <c r="Q2" s="265" t="s">
        <v>714</v>
      </c>
      <c r="R2" s="263" t="s">
        <v>523</v>
      </c>
      <c r="S2" s="270" t="s">
        <v>718</v>
      </c>
      <c r="T2" s="45" t="s">
        <v>318</v>
      </c>
      <c r="U2" s="45" t="s">
        <v>319</v>
      </c>
    </row>
    <row r="3" spans="1:21" ht="24.95" customHeight="1" thickBot="1" x14ac:dyDescent="0.3">
      <c r="A3" s="242">
        <v>1</v>
      </c>
      <c r="B3" s="240" t="s">
        <v>182</v>
      </c>
      <c r="C3" s="249">
        <v>1</v>
      </c>
      <c r="D3" s="243">
        <v>25</v>
      </c>
      <c r="E3" s="242">
        <v>1</v>
      </c>
      <c r="F3" s="240"/>
      <c r="G3" s="242">
        <v>2</v>
      </c>
      <c r="H3" s="242">
        <v>2</v>
      </c>
      <c r="I3" s="240"/>
      <c r="J3" s="250">
        <v>1</v>
      </c>
      <c r="K3" s="251">
        <v>6</v>
      </c>
      <c r="L3" s="252">
        <f>K3*D3</f>
        <v>150</v>
      </c>
      <c r="M3" s="240"/>
      <c r="N3" s="240"/>
      <c r="O3" s="241"/>
      <c r="P3" s="256">
        <v>20</v>
      </c>
      <c r="Q3" s="266">
        <f>SUM(M3:P3)</f>
        <v>20</v>
      </c>
      <c r="R3" s="257">
        <f>L3+Q3</f>
        <v>170</v>
      </c>
      <c r="S3" s="271">
        <v>170</v>
      </c>
      <c r="T3" t="s">
        <v>481</v>
      </c>
      <c r="U3" t="s">
        <v>482</v>
      </c>
    </row>
    <row r="4" spans="1:21" ht="24.95" customHeight="1" thickBot="1" x14ac:dyDescent="0.3">
      <c r="A4" s="242">
        <v>2</v>
      </c>
      <c r="B4" s="240" t="s">
        <v>524</v>
      </c>
      <c r="C4" s="249">
        <v>2</v>
      </c>
      <c r="D4" s="243">
        <v>30</v>
      </c>
      <c r="E4" s="242">
        <v>3</v>
      </c>
      <c r="F4" s="242">
        <v>5</v>
      </c>
      <c r="G4" s="242">
        <v>3</v>
      </c>
      <c r="H4" s="242">
        <v>4</v>
      </c>
      <c r="I4" s="242">
        <v>2</v>
      </c>
      <c r="J4" s="241"/>
      <c r="K4" s="251">
        <v>17</v>
      </c>
      <c r="L4" s="252">
        <f t="shared" ref="L4:L67" si="0">K4*D4</f>
        <v>510</v>
      </c>
      <c r="M4" s="240"/>
      <c r="N4" s="242">
        <v>10</v>
      </c>
      <c r="O4" s="250">
        <v>10</v>
      </c>
      <c r="P4" s="255"/>
      <c r="Q4" s="266">
        <f t="shared" ref="Q4:Q67" si="1">SUM(M4:P4)</f>
        <v>20</v>
      </c>
      <c r="R4" s="257">
        <f t="shared" ref="R4:R67" si="2">L4+Q4</f>
        <v>530</v>
      </c>
      <c r="S4" s="271">
        <v>530</v>
      </c>
      <c r="T4" t="s">
        <v>481</v>
      </c>
      <c r="U4" t="s">
        <v>482</v>
      </c>
    </row>
    <row r="5" spans="1:21" ht="24.95" customHeight="1" thickBot="1" x14ac:dyDescent="0.3">
      <c r="A5" s="242">
        <v>3</v>
      </c>
      <c r="B5" s="240" t="s">
        <v>181</v>
      </c>
      <c r="C5" s="249">
        <v>1</v>
      </c>
      <c r="D5" s="243">
        <v>25</v>
      </c>
      <c r="E5" s="242">
        <v>2</v>
      </c>
      <c r="F5" s="242">
        <v>2.5</v>
      </c>
      <c r="G5" s="240"/>
      <c r="H5" s="240"/>
      <c r="I5" s="240"/>
      <c r="J5" s="241"/>
      <c r="K5" s="251">
        <v>4.5</v>
      </c>
      <c r="L5" s="252">
        <f t="shared" si="0"/>
        <v>112.5</v>
      </c>
      <c r="M5" s="240"/>
      <c r="N5" s="240"/>
      <c r="O5" s="241"/>
      <c r="P5" s="255"/>
      <c r="Q5" s="266">
        <f t="shared" si="1"/>
        <v>0</v>
      </c>
      <c r="R5" s="257">
        <f t="shared" si="2"/>
        <v>112.5</v>
      </c>
      <c r="S5" s="271">
        <v>112</v>
      </c>
      <c r="T5" t="s">
        <v>481</v>
      </c>
      <c r="U5" t="s">
        <v>482</v>
      </c>
    </row>
    <row r="6" spans="1:21" ht="24.95" customHeight="1" thickBot="1" x14ac:dyDescent="0.3">
      <c r="A6" s="242">
        <v>4</v>
      </c>
      <c r="B6" s="240" t="s">
        <v>222</v>
      </c>
      <c r="C6" s="249">
        <v>2</v>
      </c>
      <c r="D6" s="243">
        <v>30</v>
      </c>
      <c r="E6" s="240"/>
      <c r="F6" s="240"/>
      <c r="G6" s="242">
        <v>2.5</v>
      </c>
      <c r="H6" s="242">
        <v>1</v>
      </c>
      <c r="I6" s="240"/>
      <c r="J6" s="241"/>
      <c r="K6" s="251">
        <v>3.5</v>
      </c>
      <c r="L6" s="252">
        <f t="shared" si="0"/>
        <v>105</v>
      </c>
      <c r="M6" s="240"/>
      <c r="N6" s="240"/>
      <c r="O6" s="241"/>
      <c r="P6" s="255"/>
      <c r="Q6" s="266">
        <f t="shared" si="1"/>
        <v>0</v>
      </c>
      <c r="R6" s="257">
        <f t="shared" si="2"/>
        <v>105</v>
      </c>
      <c r="S6" s="271">
        <v>105</v>
      </c>
      <c r="T6" t="s">
        <v>481</v>
      </c>
      <c r="U6" t="s">
        <v>482</v>
      </c>
    </row>
    <row r="7" spans="1:21" ht="24.95" customHeight="1" thickBot="1" x14ac:dyDescent="0.3">
      <c r="A7" s="242">
        <v>5</v>
      </c>
      <c r="B7" s="240" t="s">
        <v>525</v>
      </c>
      <c r="C7" s="249">
        <v>1</v>
      </c>
      <c r="D7" s="243">
        <v>25</v>
      </c>
      <c r="E7" s="240"/>
      <c r="F7" s="242">
        <v>4</v>
      </c>
      <c r="G7" s="240"/>
      <c r="H7" s="242">
        <v>1</v>
      </c>
      <c r="I7" s="240"/>
      <c r="J7" s="250">
        <v>3</v>
      </c>
      <c r="K7" s="251">
        <v>8</v>
      </c>
      <c r="L7" s="252">
        <f t="shared" si="0"/>
        <v>200</v>
      </c>
      <c r="M7" s="240"/>
      <c r="N7" s="240"/>
      <c r="O7" s="250">
        <v>10</v>
      </c>
      <c r="P7" s="256">
        <v>40</v>
      </c>
      <c r="Q7" s="266">
        <f t="shared" si="1"/>
        <v>50</v>
      </c>
      <c r="R7" s="257">
        <f t="shared" si="2"/>
        <v>250</v>
      </c>
      <c r="S7" s="271">
        <v>250</v>
      </c>
      <c r="T7" t="s">
        <v>481</v>
      </c>
      <c r="U7" t="s">
        <v>482</v>
      </c>
    </row>
    <row r="8" spans="1:21" ht="24.95" customHeight="1" thickBot="1" x14ac:dyDescent="0.3">
      <c r="A8" s="242">
        <v>6</v>
      </c>
      <c r="B8" s="240" t="s">
        <v>232</v>
      </c>
      <c r="C8" s="249">
        <v>2</v>
      </c>
      <c r="D8" s="243">
        <v>30</v>
      </c>
      <c r="E8" s="240"/>
      <c r="F8" s="242">
        <v>2.5</v>
      </c>
      <c r="G8" s="242">
        <v>1</v>
      </c>
      <c r="H8" s="242">
        <v>1.5</v>
      </c>
      <c r="I8" s="242">
        <v>1</v>
      </c>
      <c r="J8" s="241"/>
      <c r="K8" s="251">
        <v>6</v>
      </c>
      <c r="L8" s="252">
        <f t="shared" si="0"/>
        <v>180</v>
      </c>
      <c r="M8" s="240"/>
      <c r="N8" s="240"/>
      <c r="O8" s="250">
        <v>10</v>
      </c>
      <c r="P8" s="255"/>
      <c r="Q8" s="266">
        <f t="shared" si="1"/>
        <v>10</v>
      </c>
      <c r="R8" s="257">
        <f t="shared" si="2"/>
        <v>190</v>
      </c>
      <c r="S8" s="271"/>
      <c r="T8" t="s">
        <v>481</v>
      </c>
      <c r="U8" t="s">
        <v>482</v>
      </c>
    </row>
    <row r="9" spans="1:21" ht="24.95" customHeight="1" thickBot="1" x14ac:dyDescent="0.3">
      <c r="A9" s="242">
        <v>7</v>
      </c>
      <c r="B9" s="240" t="s">
        <v>189</v>
      </c>
      <c r="C9" s="249">
        <v>1</v>
      </c>
      <c r="D9" s="243">
        <v>25</v>
      </c>
      <c r="E9" s="242">
        <v>2</v>
      </c>
      <c r="F9" s="242">
        <v>2</v>
      </c>
      <c r="G9" s="242">
        <v>1</v>
      </c>
      <c r="H9" s="242">
        <v>2</v>
      </c>
      <c r="I9" s="242">
        <v>1</v>
      </c>
      <c r="J9" s="241"/>
      <c r="K9" s="251">
        <v>8</v>
      </c>
      <c r="L9" s="252">
        <f t="shared" si="0"/>
        <v>200</v>
      </c>
      <c r="M9" s="240"/>
      <c r="N9" s="240"/>
      <c r="O9" s="241"/>
      <c r="P9" s="255"/>
      <c r="Q9" s="266">
        <f t="shared" si="1"/>
        <v>0</v>
      </c>
      <c r="R9" s="257">
        <f t="shared" si="2"/>
        <v>200</v>
      </c>
      <c r="S9" s="271">
        <v>200</v>
      </c>
      <c r="T9" t="s">
        <v>481</v>
      </c>
      <c r="U9" t="s">
        <v>482</v>
      </c>
    </row>
    <row r="10" spans="1:21" ht="24.95" customHeight="1" thickBot="1" x14ac:dyDescent="0.3">
      <c r="A10" s="242">
        <v>8</v>
      </c>
      <c r="B10" s="240" t="s">
        <v>237</v>
      </c>
      <c r="C10" s="249">
        <v>1</v>
      </c>
      <c r="D10" s="243">
        <v>25</v>
      </c>
      <c r="E10" s="240"/>
      <c r="F10" s="240"/>
      <c r="G10" s="242">
        <v>1</v>
      </c>
      <c r="H10" s="242">
        <v>2</v>
      </c>
      <c r="I10" s="242">
        <v>1</v>
      </c>
      <c r="J10" s="241"/>
      <c r="K10" s="251">
        <v>4</v>
      </c>
      <c r="L10" s="252">
        <f t="shared" si="0"/>
        <v>100</v>
      </c>
      <c r="M10" s="240"/>
      <c r="N10" s="240"/>
      <c r="O10" s="241"/>
      <c r="P10" s="255"/>
      <c r="Q10" s="266">
        <f t="shared" si="1"/>
        <v>0</v>
      </c>
      <c r="R10" s="257">
        <f t="shared" si="2"/>
        <v>100</v>
      </c>
      <c r="S10" s="271">
        <v>100</v>
      </c>
      <c r="T10" t="s">
        <v>481</v>
      </c>
      <c r="U10" t="s">
        <v>482</v>
      </c>
    </row>
    <row r="11" spans="1:21" ht="24.95" customHeight="1" thickBot="1" x14ac:dyDescent="0.3">
      <c r="A11" s="242">
        <v>9</v>
      </c>
      <c r="B11" s="240" t="s">
        <v>526</v>
      </c>
      <c r="C11" s="249">
        <v>4</v>
      </c>
      <c r="D11" s="243">
        <v>40</v>
      </c>
      <c r="E11" s="242">
        <v>2</v>
      </c>
      <c r="F11" s="242">
        <v>2</v>
      </c>
      <c r="G11" s="242">
        <v>1</v>
      </c>
      <c r="H11" s="242">
        <v>1</v>
      </c>
      <c r="I11" s="240"/>
      <c r="J11" s="241"/>
      <c r="K11" s="251">
        <v>6</v>
      </c>
      <c r="L11" s="252">
        <f t="shared" si="0"/>
        <v>240</v>
      </c>
      <c r="M11" s="240"/>
      <c r="N11" s="240"/>
      <c r="O11" s="241"/>
      <c r="P11" s="255"/>
      <c r="Q11" s="266">
        <f t="shared" si="1"/>
        <v>0</v>
      </c>
      <c r="R11" s="257">
        <f t="shared" si="2"/>
        <v>240</v>
      </c>
      <c r="S11" s="271"/>
      <c r="T11" t="s">
        <v>481</v>
      </c>
      <c r="U11" t="s">
        <v>482</v>
      </c>
    </row>
    <row r="12" spans="1:21" ht="24.95" customHeight="1" thickBot="1" x14ac:dyDescent="0.3">
      <c r="A12" s="242">
        <v>10</v>
      </c>
      <c r="B12" s="240" t="s">
        <v>176</v>
      </c>
      <c r="C12" s="249">
        <v>2</v>
      </c>
      <c r="D12" s="243">
        <v>30</v>
      </c>
      <c r="E12" s="242">
        <v>5</v>
      </c>
      <c r="F12" s="242">
        <v>4</v>
      </c>
      <c r="G12" s="242">
        <v>2</v>
      </c>
      <c r="H12" s="240"/>
      <c r="I12" s="240"/>
      <c r="J12" s="250">
        <v>1</v>
      </c>
      <c r="K12" s="251">
        <v>12</v>
      </c>
      <c r="L12" s="252">
        <f t="shared" si="0"/>
        <v>360</v>
      </c>
      <c r="M12" s="240"/>
      <c r="N12" s="240"/>
      <c r="O12" s="241"/>
      <c r="P12" s="256">
        <v>20</v>
      </c>
      <c r="Q12" s="266">
        <f t="shared" si="1"/>
        <v>20</v>
      </c>
      <c r="R12" s="257">
        <f t="shared" si="2"/>
        <v>380</v>
      </c>
      <c r="S12" s="271">
        <v>380</v>
      </c>
      <c r="T12" s="279">
        <v>42706</v>
      </c>
      <c r="U12" t="s">
        <v>482</v>
      </c>
    </row>
    <row r="13" spans="1:21" ht="24.95" customHeight="1" thickBot="1" x14ac:dyDescent="0.3">
      <c r="A13" s="242">
        <v>11</v>
      </c>
      <c r="B13" s="240" t="s">
        <v>527</v>
      </c>
      <c r="C13" s="249">
        <v>1</v>
      </c>
      <c r="D13" s="243">
        <v>25</v>
      </c>
      <c r="E13" s="242">
        <v>4</v>
      </c>
      <c r="F13" s="242">
        <v>1</v>
      </c>
      <c r="G13" s="242">
        <v>1</v>
      </c>
      <c r="H13" s="242">
        <v>2</v>
      </c>
      <c r="I13" s="242">
        <v>2</v>
      </c>
      <c r="J13" s="241"/>
      <c r="K13" s="251">
        <v>10</v>
      </c>
      <c r="L13" s="252">
        <f t="shared" si="0"/>
        <v>250</v>
      </c>
      <c r="M13" s="240"/>
      <c r="N13" s="240"/>
      <c r="O13" s="241"/>
      <c r="P13" s="255"/>
      <c r="Q13" s="266">
        <f t="shared" si="1"/>
        <v>0</v>
      </c>
      <c r="R13" s="257">
        <f t="shared" si="2"/>
        <v>250</v>
      </c>
      <c r="S13" s="271">
        <v>250</v>
      </c>
      <c r="T13" t="s">
        <v>481</v>
      </c>
      <c r="U13" t="s">
        <v>482</v>
      </c>
    </row>
    <row r="14" spans="1:21" ht="24.95" customHeight="1" thickBot="1" x14ac:dyDescent="0.3">
      <c r="A14" s="242">
        <v>12</v>
      </c>
      <c r="B14" s="240" t="s">
        <v>230</v>
      </c>
      <c r="C14" s="249">
        <v>1</v>
      </c>
      <c r="D14" s="243">
        <v>25</v>
      </c>
      <c r="E14" s="242">
        <v>1</v>
      </c>
      <c r="F14" s="240"/>
      <c r="G14" s="242">
        <v>1</v>
      </c>
      <c r="H14" s="240"/>
      <c r="I14" s="242">
        <v>1</v>
      </c>
      <c r="J14" s="241"/>
      <c r="K14" s="251">
        <v>3</v>
      </c>
      <c r="L14" s="252">
        <f t="shared" si="0"/>
        <v>75</v>
      </c>
      <c r="M14" s="240"/>
      <c r="N14" s="240"/>
      <c r="O14" s="241"/>
      <c r="P14" s="255"/>
      <c r="Q14" s="266">
        <f t="shared" si="1"/>
        <v>0</v>
      </c>
      <c r="R14" s="257">
        <f t="shared" si="2"/>
        <v>75</v>
      </c>
      <c r="S14" s="271">
        <v>75</v>
      </c>
      <c r="T14" t="s">
        <v>481</v>
      </c>
      <c r="U14" t="s">
        <v>482</v>
      </c>
    </row>
    <row r="15" spans="1:21" ht="24.95" customHeight="1" thickBot="1" x14ac:dyDescent="0.3">
      <c r="A15" s="242">
        <v>13</v>
      </c>
      <c r="B15" s="240" t="s">
        <v>528</v>
      </c>
      <c r="C15" s="249">
        <v>1</v>
      </c>
      <c r="D15" s="243">
        <v>25</v>
      </c>
      <c r="E15" s="240"/>
      <c r="F15" s="240"/>
      <c r="G15" s="240"/>
      <c r="H15" s="240"/>
      <c r="I15" s="240"/>
      <c r="J15" s="241"/>
      <c r="K15" s="251">
        <v>0</v>
      </c>
      <c r="L15" s="252">
        <f t="shared" si="0"/>
        <v>0</v>
      </c>
      <c r="M15" s="240"/>
      <c r="N15" s="240"/>
      <c r="O15" s="241"/>
      <c r="P15" s="255"/>
      <c r="Q15" s="266">
        <f t="shared" si="1"/>
        <v>0</v>
      </c>
      <c r="R15" s="257">
        <f t="shared" si="2"/>
        <v>0</v>
      </c>
      <c r="S15" s="271"/>
      <c r="T15" t="s">
        <v>481</v>
      </c>
      <c r="U15" t="s">
        <v>482</v>
      </c>
    </row>
    <row r="16" spans="1:21" ht="24.95" customHeight="1" thickBot="1" x14ac:dyDescent="0.3">
      <c r="A16" s="242">
        <v>14</v>
      </c>
      <c r="B16" s="240" t="s">
        <v>529</v>
      </c>
      <c r="C16" s="249">
        <v>1</v>
      </c>
      <c r="D16" s="243">
        <v>25</v>
      </c>
      <c r="E16" s="242">
        <v>2</v>
      </c>
      <c r="F16" s="242">
        <v>1</v>
      </c>
      <c r="G16" s="240"/>
      <c r="H16" s="242">
        <v>3</v>
      </c>
      <c r="I16" s="242">
        <v>2</v>
      </c>
      <c r="J16" s="241"/>
      <c r="K16" s="251">
        <v>8</v>
      </c>
      <c r="L16" s="252">
        <f t="shared" si="0"/>
        <v>200</v>
      </c>
      <c r="M16" s="240"/>
      <c r="N16" s="240"/>
      <c r="O16" s="241"/>
      <c r="P16" s="255"/>
      <c r="Q16" s="266">
        <f t="shared" si="1"/>
        <v>0</v>
      </c>
      <c r="R16" s="257">
        <f t="shared" si="2"/>
        <v>200</v>
      </c>
      <c r="S16" s="271">
        <v>200</v>
      </c>
      <c r="T16" t="s">
        <v>481</v>
      </c>
      <c r="U16" t="s">
        <v>482</v>
      </c>
    </row>
    <row r="17" spans="1:21" ht="24.95" customHeight="1" thickBot="1" x14ac:dyDescent="0.3">
      <c r="A17" s="242">
        <v>15</v>
      </c>
      <c r="B17" s="240" t="s">
        <v>194</v>
      </c>
      <c r="C17" s="249">
        <v>1</v>
      </c>
      <c r="D17" s="243">
        <v>25</v>
      </c>
      <c r="E17" s="242">
        <v>4</v>
      </c>
      <c r="F17" s="242">
        <v>1</v>
      </c>
      <c r="G17" s="240"/>
      <c r="H17" s="242">
        <v>2</v>
      </c>
      <c r="I17" s="240"/>
      <c r="J17" s="250">
        <v>2</v>
      </c>
      <c r="K17" s="251">
        <v>9</v>
      </c>
      <c r="L17" s="252">
        <f t="shared" si="0"/>
        <v>225</v>
      </c>
      <c r="M17" s="240"/>
      <c r="N17" s="240"/>
      <c r="O17" s="241"/>
      <c r="P17" s="256">
        <v>20</v>
      </c>
      <c r="Q17" s="266">
        <f t="shared" si="1"/>
        <v>20</v>
      </c>
      <c r="R17" s="257">
        <f t="shared" si="2"/>
        <v>245</v>
      </c>
      <c r="S17" s="271">
        <v>245</v>
      </c>
      <c r="T17" t="s">
        <v>481</v>
      </c>
      <c r="U17" t="s">
        <v>482</v>
      </c>
    </row>
    <row r="18" spans="1:21" ht="24.95" customHeight="1" thickBot="1" x14ac:dyDescent="0.3">
      <c r="A18" s="242">
        <v>16</v>
      </c>
      <c r="B18" s="240" t="s">
        <v>559</v>
      </c>
      <c r="C18" s="249">
        <v>2</v>
      </c>
      <c r="D18" s="243">
        <v>30</v>
      </c>
      <c r="E18" s="242">
        <v>1</v>
      </c>
      <c r="F18" s="240"/>
      <c r="G18" s="240"/>
      <c r="H18" s="240"/>
      <c r="I18" s="240"/>
      <c r="J18" s="250">
        <v>1</v>
      </c>
      <c r="K18" s="251">
        <v>2</v>
      </c>
      <c r="L18" s="252">
        <f t="shared" si="0"/>
        <v>60</v>
      </c>
      <c r="M18" s="240"/>
      <c r="N18" s="240"/>
      <c r="O18" s="241"/>
      <c r="P18" s="255"/>
      <c r="Q18" s="266">
        <f t="shared" si="1"/>
        <v>0</v>
      </c>
      <c r="R18" s="257">
        <f t="shared" si="2"/>
        <v>60</v>
      </c>
      <c r="S18" s="271">
        <v>60</v>
      </c>
      <c r="T18" t="s">
        <v>481</v>
      </c>
      <c r="U18" t="s">
        <v>482</v>
      </c>
    </row>
    <row r="19" spans="1:21" ht="24.95" customHeight="1" thickBot="1" x14ac:dyDescent="0.3">
      <c r="A19" s="242">
        <v>17</v>
      </c>
      <c r="B19" s="240" t="s">
        <v>213</v>
      </c>
      <c r="C19" s="249">
        <v>2</v>
      </c>
      <c r="D19" s="243">
        <v>30</v>
      </c>
      <c r="E19" s="242">
        <v>1</v>
      </c>
      <c r="F19" s="242">
        <v>2</v>
      </c>
      <c r="G19" s="242">
        <v>3</v>
      </c>
      <c r="H19" s="242">
        <v>2</v>
      </c>
      <c r="I19" s="240"/>
      <c r="J19" s="241"/>
      <c r="K19" s="251">
        <v>8</v>
      </c>
      <c r="L19" s="252">
        <f t="shared" si="0"/>
        <v>240</v>
      </c>
      <c r="M19" s="240"/>
      <c r="N19" s="240"/>
      <c r="O19" s="241"/>
      <c r="P19" s="255"/>
      <c r="Q19" s="266">
        <f t="shared" si="1"/>
        <v>0</v>
      </c>
      <c r="R19" s="257">
        <f t="shared" si="2"/>
        <v>240</v>
      </c>
      <c r="S19" s="271">
        <v>240</v>
      </c>
      <c r="T19" t="s">
        <v>481</v>
      </c>
      <c r="U19" t="s">
        <v>482</v>
      </c>
    </row>
    <row r="20" spans="1:21" ht="24.95" customHeight="1" thickBot="1" x14ac:dyDescent="0.3">
      <c r="A20" s="242">
        <v>18</v>
      </c>
      <c r="B20" s="240" t="s">
        <v>438</v>
      </c>
      <c r="C20" s="249">
        <v>1</v>
      </c>
      <c r="D20" s="243">
        <v>25</v>
      </c>
      <c r="E20" s="242">
        <v>2</v>
      </c>
      <c r="F20" s="242">
        <v>2</v>
      </c>
      <c r="G20" s="240"/>
      <c r="H20" s="242">
        <v>3</v>
      </c>
      <c r="I20" s="240"/>
      <c r="J20" s="241"/>
      <c r="K20" s="251">
        <v>7</v>
      </c>
      <c r="L20" s="252">
        <f t="shared" si="0"/>
        <v>175</v>
      </c>
      <c r="M20" s="242">
        <v>10</v>
      </c>
      <c r="N20" s="240"/>
      <c r="O20" s="250">
        <v>10</v>
      </c>
      <c r="P20" s="255"/>
      <c r="Q20" s="266">
        <f t="shared" si="1"/>
        <v>20</v>
      </c>
      <c r="R20" s="257">
        <f t="shared" si="2"/>
        <v>195</v>
      </c>
      <c r="S20" s="271"/>
      <c r="T20" t="s">
        <v>481</v>
      </c>
      <c r="U20" t="s">
        <v>482</v>
      </c>
    </row>
    <row r="21" spans="1:21" ht="24.95" customHeight="1" thickBot="1" x14ac:dyDescent="0.3">
      <c r="A21" s="242">
        <v>19</v>
      </c>
      <c r="B21" s="240" t="s">
        <v>530</v>
      </c>
      <c r="C21" s="249">
        <v>1</v>
      </c>
      <c r="D21" s="243">
        <v>25</v>
      </c>
      <c r="E21" s="240"/>
      <c r="F21" s="240"/>
      <c r="G21" s="240"/>
      <c r="H21" s="242">
        <v>2</v>
      </c>
      <c r="I21" s="240"/>
      <c r="J21" s="241"/>
      <c r="K21" s="251">
        <v>2</v>
      </c>
      <c r="L21" s="252">
        <f t="shared" si="0"/>
        <v>50</v>
      </c>
      <c r="M21" s="240"/>
      <c r="N21" s="240"/>
      <c r="O21" s="241"/>
      <c r="P21" s="255"/>
      <c r="Q21" s="266">
        <f t="shared" si="1"/>
        <v>0</v>
      </c>
      <c r="R21" s="257">
        <f t="shared" si="2"/>
        <v>50</v>
      </c>
      <c r="S21" s="271"/>
      <c r="T21" t="s">
        <v>481</v>
      </c>
      <c r="U21" t="s">
        <v>482</v>
      </c>
    </row>
    <row r="22" spans="1:21" ht="24.95" customHeight="1" thickBot="1" x14ac:dyDescent="0.3">
      <c r="A22" s="242">
        <v>20</v>
      </c>
      <c r="B22" s="240" t="s">
        <v>211</v>
      </c>
      <c r="C22" s="249">
        <v>3</v>
      </c>
      <c r="D22" s="243">
        <v>35</v>
      </c>
      <c r="E22" s="240"/>
      <c r="F22" s="240"/>
      <c r="G22" s="242">
        <v>3</v>
      </c>
      <c r="H22" s="242">
        <v>3.5</v>
      </c>
      <c r="I22" s="240"/>
      <c r="J22" s="241"/>
      <c r="K22" s="251">
        <v>6.5</v>
      </c>
      <c r="L22" s="252">
        <f t="shared" si="0"/>
        <v>227.5</v>
      </c>
      <c r="M22" s="240"/>
      <c r="N22" s="240"/>
      <c r="O22" s="241"/>
      <c r="P22" s="255"/>
      <c r="Q22" s="266">
        <f t="shared" si="1"/>
        <v>0</v>
      </c>
      <c r="R22" s="257">
        <f t="shared" si="2"/>
        <v>227.5</v>
      </c>
      <c r="S22" s="271">
        <v>228</v>
      </c>
      <c r="T22" t="s">
        <v>481</v>
      </c>
      <c r="U22" t="s">
        <v>482</v>
      </c>
    </row>
    <row r="23" spans="1:21" ht="24.95" customHeight="1" thickBot="1" x14ac:dyDescent="0.3">
      <c r="A23" s="242">
        <v>21</v>
      </c>
      <c r="B23" s="240" t="s">
        <v>531</v>
      </c>
      <c r="C23" s="249">
        <v>3</v>
      </c>
      <c r="D23" s="243">
        <v>35</v>
      </c>
      <c r="E23" s="240"/>
      <c r="F23" s="240"/>
      <c r="G23" s="240"/>
      <c r="H23" s="242">
        <v>2</v>
      </c>
      <c r="I23" s="240"/>
      <c r="J23" s="241"/>
      <c r="K23" s="251">
        <v>2</v>
      </c>
      <c r="L23" s="252">
        <f t="shared" si="0"/>
        <v>70</v>
      </c>
      <c r="M23" s="240"/>
      <c r="N23" s="240"/>
      <c r="O23" s="241"/>
      <c r="P23" s="255"/>
      <c r="Q23" s="266">
        <f t="shared" si="1"/>
        <v>0</v>
      </c>
      <c r="R23" s="257">
        <f t="shared" si="2"/>
        <v>70</v>
      </c>
      <c r="S23" s="271">
        <v>70</v>
      </c>
      <c r="T23" t="s">
        <v>481</v>
      </c>
      <c r="U23" t="s">
        <v>482</v>
      </c>
    </row>
    <row r="24" spans="1:21" ht="24.95" customHeight="1" thickBot="1" x14ac:dyDescent="0.3">
      <c r="A24" s="242">
        <v>22</v>
      </c>
      <c r="B24" s="240" t="s">
        <v>221</v>
      </c>
      <c r="C24" s="249">
        <v>1</v>
      </c>
      <c r="D24" s="243">
        <v>25</v>
      </c>
      <c r="E24" s="240"/>
      <c r="F24" s="242">
        <v>3</v>
      </c>
      <c r="G24" s="240"/>
      <c r="H24" s="240"/>
      <c r="I24" s="240"/>
      <c r="J24" s="241"/>
      <c r="K24" s="251">
        <v>3</v>
      </c>
      <c r="L24" s="252">
        <f t="shared" si="0"/>
        <v>75</v>
      </c>
      <c r="M24" s="240"/>
      <c r="N24" s="240"/>
      <c r="O24" s="241"/>
      <c r="P24" s="255"/>
      <c r="Q24" s="266">
        <f t="shared" si="1"/>
        <v>0</v>
      </c>
      <c r="R24" s="257">
        <f t="shared" si="2"/>
        <v>75</v>
      </c>
      <c r="S24" s="271">
        <v>75</v>
      </c>
      <c r="T24" t="s">
        <v>481</v>
      </c>
      <c r="U24" t="s">
        <v>482</v>
      </c>
    </row>
    <row r="25" spans="1:21" ht="24.95" customHeight="1" thickBot="1" x14ac:dyDescent="0.3">
      <c r="A25" s="242">
        <v>23</v>
      </c>
      <c r="B25" s="240" t="s">
        <v>220</v>
      </c>
      <c r="C25" s="249">
        <v>1</v>
      </c>
      <c r="D25" s="243">
        <v>25</v>
      </c>
      <c r="E25" s="240"/>
      <c r="F25" s="240"/>
      <c r="G25" s="240"/>
      <c r="H25" s="240"/>
      <c r="I25" s="242">
        <v>2</v>
      </c>
      <c r="J25" s="241"/>
      <c r="K25" s="251">
        <v>2</v>
      </c>
      <c r="L25" s="252">
        <f t="shared" si="0"/>
        <v>50</v>
      </c>
      <c r="M25" s="240"/>
      <c r="N25" s="240"/>
      <c r="O25" s="241"/>
      <c r="P25" s="255"/>
      <c r="Q25" s="266">
        <f t="shared" si="1"/>
        <v>0</v>
      </c>
      <c r="R25" s="257">
        <f t="shared" si="2"/>
        <v>50</v>
      </c>
      <c r="S25" s="271">
        <v>50</v>
      </c>
      <c r="T25" t="s">
        <v>481</v>
      </c>
      <c r="U25" t="s">
        <v>482</v>
      </c>
    </row>
    <row r="26" spans="1:21" ht="24.95" customHeight="1" thickBot="1" x14ac:dyDescent="0.3">
      <c r="A26" s="242">
        <v>24</v>
      </c>
      <c r="B26" s="240" t="s">
        <v>227</v>
      </c>
      <c r="C26" s="249">
        <v>3</v>
      </c>
      <c r="D26" s="243">
        <v>35</v>
      </c>
      <c r="E26" s="240"/>
      <c r="F26" s="240"/>
      <c r="G26" s="242">
        <v>1.5</v>
      </c>
      <c r="H26" s="242">
        <v>1</v>
      </c>
      <c r="I26" s="240"/>
      <c r="J26" s="241"/>
      <c r="K26" s="251">
        <v>2.5</v>
      </c>
      <c r="L26" s="252">
        <f t="shared" si="0"/>
        <v>87.5</v>
      </c>
      <c r="M26" s="240"/>
      <c r="N26" s="240"/>
      <c r="O26" s="241"/>
      <c r="P26" s="255"/>
      <c r="Q26" s="266">
        <f t="shared" si="1"/>
        <v>0</v>
      </c>
      <c r="R26" s="257">
        <f t="shared" si="2"/>
        <v>87.5</v>
      </c>
      <c r="S26" s="271">
        <v>88</v>
      </c>
      <c r="T26" t="s">
        <v>481</v>
      </c>
      <c r="U26" t="s">
        <v>482</v>
      </c>
    </row>
    <row r="27" spans="1:21" ht="24.95" customHeight="1" thickBot="1" x14ac:dyDescent="0.3">
      <c r="A27" s="242">
        <v>25</v>
      </c>
      <c r="B27" s="240" t="s">
        <v>532</v>
      </c>
      <c r="C27" s="249">
        <v>2</v>
      </c>
      <c r="D27" s="243">
        <v>30</v>
      </c>
      <c r="E27" s="240"/>
      <c r="F27" s="242">
        <v>2</v>
      </c>
      <c r="G27" s="242">
        <v>2</v>
      </c>
      <c r="H27" s="240"/>
      <c r="I27" s="242">
        <v>1</v>
      </c>
      <c r="J27" s="241"/>
      <c r="K27" s="251">
        <v>5</v>
      </c>
      <c r="L27" s="252">
        <f t="shared" si="0"/>
        <v>150</v>
      </c>
      <c r="M27" s="240"/>
      <c r="N27" s="240"/>
      <c r="O27" s="241"/>
      <c r="P27" s="255"/>
      <c r="Q27" s="266">
        <f t="shared" si="1"/>
        <v>0</v>
      </c>
      <c r="R27" s="257">
        <f t="shared" si="2"/>
        <v>150</v>
      </c>
      <c r="S27" s="271"/>
      <c r="T27" t="s">
        <v>481</v>
      </c>
      <c r="U27" t="s">
        <v>482</v>
      </c>
    </row>
    <row r="28" spans="1:21" ht="24.95" customHeight="1" thickBot="1" x14ac:dyDescent="0.3">
      <c r="A28" s="242">
        <v>26</v>
      </c>
      <c r="B28" s="240" t="s">
        <v>143</v>
      </c>
      <c r="C28" s="249">
        <v>1</v>
      </c>
      <c r="D28" s="243">
        <v>25</v>
      </c>
      <c r="E28" s="240"/>
      <c r="F28" s="242">
        <v>1</v>
      </c>
      <c r="G28" s="240"/>
      <c r="H28" s="242">
        <v>1</v>
      </c>
      <c r="I28" s="240"/>
      <c r="J28" s="250">
        <v>1</v>
      </c>
      <c r="K28" s="251">
        <v>3</v>
      </c>
      <c r="L28" s="252">
        <f t="shared" si="0"/>
        <v>75</v>
      </c>
      <c r="M28" s="240"/>
      <c r="N28" s="240"/>
      <c r="O28" s="241"/>
      <c r="P28" s="255"/>
      <c r="Q28" s="266">
        <f t="shared" si="1"/>
        <v>0</v>
      </c>
      <c r="R28" s="257">
        <f t="shared" si="2"/>
        <v>75</v>
      </c>
      <c r="S28" s="271"/>
      <c r="T28" t="s">
        <v>481</v>
      </c>
      <c r="U28" t="s">
        <v>482</v>
      </c>
    </row>
    <row r="29" spans="1:21" ht="24.95" customHeight="1" thickBot="1" x14ac:dyDescent="0.3">
      <c r="A29" s="242">
        <v>27</v>
      </c>
      <c r="B29" s="240" t="s">
        <v>242</v>
      </c>
      <c r="C29" s="249">
        <v>1</v>
      </c>
      <c r="D29" s="243">
        <v>25</v>
      </c>
      <c r="E29" s="240"/>
      <c r="F29" s="240"/>
      <c r="G29" s="240"/>
      <c r="H29" s="240"/>
      <c r="I29" s="240"/>
      <c r="J29" s="241"/>
      <c r="K29" s="251">
        <v>0</v>
      </c>
      <c r="L29" s="252">
        <f t="shared" si="0"/>
        <v>0</v>
      </c>
      <c r="M29" s="240"/>
      <c r="N29" s="240"/>
      <c r="O29" s="241"/>
      <c r="P29" s="255"/>
      <c r="Q29" s="266">
        <f t="shared" si="1"/>
        <v>0</v>
      </c>
      <c r="R29" s="257">
        <f t="shared" si="2"/>
        <v>0</v>
      </c>
      <c r="S29" s="271"/>
      <c r="T29" t="s">
        <v>481</v>
      </c>
      <c r="U29" t="s">
        <v>482</v>
      </c>
    </row>
    <row r="30" spans="1:21" ht="24.95" customHeight="1" thickBot="1" x14ac:dyDescent="0.3">
      <c r="A30" s="242">
        <v>28</v>
      </c>
      <c r="B30" s="240" t="s">
        <v>231</v>
      </c>
      <c r="C30" s="249">
        <v>2</v>
      </c>
      <c r="D30" s="243">
        <v>30</v>
      </c>
      <c r="E30" s="242">
        <v>1</v>
      </c>
      <c r="F30" s="240"/>
      <c r="G30" s="242">
        <v>3</v>
      </c>
      <c r="H30" s="240"/>
      <c r="I30" s="240"/>
      <c r="J30" s="241"/>
      <c r="K30" s="251">
        <v>4</v>
      </c>
      <c r="L30" s="252">
        <f t="shared" si="0"/>
        <v>120</v>
      </c>
      <c r="M30" s="240"/>
      <c r="N30" s="240"/>
      <c r="O30" s="241"/>
      <c r="P30" s="255"/>
      <c r="Q30" s="266">
        <f t="shared" si="1"/>
        <v>0</v>
      </c>
      <c r="R30" s="257">
        <f t="shared" si="2"/>
        <v>120</v>
      </c>
      <c r="S30" s="271">
        <v>120</v>
      </c>
      <c r="T30" t="s">
        <v>481</v>
      </c>
      <c r="U30" t="s">
        <v>482</v>
      </c>
    </row>
    <row r="31" spans="1:21" ht="24.95" customHeight="1" thickBot="1" x14ac:dyDescent="0.3">
      <c r="A31" s="242">
        <v>29</v>
      </c>
      <c r="B31" s="240" t="s">
        <v>533</v>
      </c>
      <c r="C31" s="249">
        <v>3</v>
      </c>
      <c r="D31" s="243">
        <v>30</v>
      </c>
      <c r="E31" s="240"/>
      <c r="F31" s="242">
        <v>1</v>
      </c>
      <c r="G31" s="242">
        <v>1</v>
      </c>
      <c r="H31" s="242">
        <v>1</v>
      </c>
      <c r="I31" s="242">
        <v>1</v>
      </c>
      <c r="J31" s="241"/>
      <c r="K31" s="251">
        <v>4</v>
      </c>
      <c r="L31" s="252">
        <f t="shared" si="0"/>
        <v>120</v>
      </c>
      <c r="M31" s="240"/>
      <c r="N31" s="242">
        <v>10</v>
      </c>
      <c r="O31" s="241"/>
      <c r="P31" s="255"/>
      <c r="Q31" s="266">
        <f t="shared" si="1"/>
        <v>10</v>
      </c>
      <c r="R31" s="257">
        <f t="shared" si="2"/>
        <v>130</v>
      </c>
      <c r="S31" s="271">
        <v>130</v>
      </c>
      <c r="T31" t="s">
        <v>481</v>
      </c>
      <c r="U31" t="s">
        <v>482</v>
      </c>
    </row>
    <row r="32" spans="1:21" ht="24.95" customHeight="1" thickBot="1" x14ac:dyDescent="0.3">
      <c r="A32" s="242">
        <v>30</v>
      </c>
      <c r="B32" s="240" t="s">
        <v>534</v>
      </c>
      <c r="C32" s="249">
        <v>1</v>
      </c>
      <c r="D32" s="243">
        <v>25</v>
      </c>
      <c r="E32" s="240"/>
      <c r="F32" s="240"/>
      <c r="G32" s="240"/>
      <c r="H32" s="240"/>
      <c r="I32" s="240"/>
      <c r="J32" s="241"/>
      <c r="K32" s="251">
        <v>0</v>
      </c>
      <c r="L32" s="252">
        <f t="shared" si="0"/>
        <v>0</v>
      </c>
      <c r="M32" s="240"/>
      <c r="N32" s="240"/>
      <c r="O32" s="241"/>
      <c r="P32" s="255"/>
      <c r="Q32" s="266">
        <f t="shared" si="1"/>
        <v>0</v>
      </c>
      <c r="R32" s="257">
        <f t="shared" si="2"/>
        <v>0</v>
      </c>
      <c r="S32" s="271"/>
      <c r="T32" t="s">
        <v>481</v>
      </c>
      <c r="U32" t="s">
        <v>482</v>
      </c>
    </row>
    <row r="33" spans="1:21" ht="24.95" customHeight="1" thickBot="1" x14ac:dyDescent="0.3">
      <c r="A33" s="242">
        <v>31</v>
      </c>
      <c r="B33" s="240" t="s">
        <v>535</v>
      </c>
      <c r="C33" s="249">
        <v>1</v>
      </c>
      <c r="D33" s="243">
        <v>25</v>
      </c>
      <c r="E33" s="240"/>
      <c r="F33" s="242">
        <v>1</v>
      </c>
      <c r="G33" s="240"/>
      <c r="H33" s="240"/>
      <c r="I33" s="240"/>
      <c r="J33" s="241"/>
      <c r="K33" s="251">
        <v>1</v>
      </c>
      <c r="L33" s="252">
        <f t="shared" si="0"/>
        <v>25</v>
      </c>
      <c r="M33" s="240"/>
      <c r="N33" s="240"/>
      <c r="O33" s="241"/>
      <c r="P33" s="255"/>
      <c r="Q33" s="266">
        <f t="shared" si="1"/>
        <v>0</v>
      </c>
      <c r="R33" s="257">
        <f t="shared" si="2"/>
        <v>25</v>
      </c>
      <c r="S33" s="271"/>
      <c r="T33" t="s">
        <v>481</v>
      </c>
      <c r="U33" t="s">
        <v>482</v>
      </c>
    </row>
    <row r="34" spans="1:21" ht="24.95" customHeight="1" thickBot="1" x14ac:dyDescent="0.3">
      <c r="A34" s="242">
        <v>32</v>
      </c>
      <c r="B34" s="240" t="s">
        <v>248</v>
      </c>
      <c r="C34" s="249">
        <v>2</v>
      </c>
      <c r="D34" s="243">
        <v>30</v>
      </c>
      <c r="E34" s="242">
        <v>1</v>
      </c>
      <c r="F34" s="240"/>
      <c r="G34" s="242">
        <v>1</v>
      </c>
      <c r="H34" s="240"/>
      <c r="I34" s="242">
        <v>1</v>
      </c>
      <c r="J34" s="241"/>
      <c r="K34" s="251">
        <v>3</v>
      </c>
      <c r="L34" s="252">
        <f t="shared" si="0"/>
        <v>90</v>
      </c>
      <c r="M34" s="240"/>
      <c r="N34" s="240"/>
      <c r="O34" s="241"/>
      <c r="P34" s="255"/>
      <c r="Q34" s="266">
        <f t="shared" si="1"/>
        <v>0</v>
      </c>
      <c r="R34" s="257">
        <f t="shared" si="2"/>
        <v>90</v>
      </c>
      <c r="S34" s="271">
        <v>90</v>
      </c>
      <c r="T34" t="s">
        <v>481</v>
      </c>
      <c r="U34" t="s">
        <v>482</v>
      </c>
    </row>
    <row r="35" spans="1:21" ht="24.95" customHeight="1" thickBot="1" x14ac:dyDescent="0.3">
      <c r="A35" s="242">
        <v>33</v>
      </c>
      <c r="B35" s="240" t="s">
        <v>504</v>
      </c>
      <c r="C35" s="249">
        <v>1</v>
      </c>
      <c r="D35" s="243">
        <v>25</v>
      </c>
      <c r="E35" s="240"/>
      <c r="F35" s="240"/>
      <c r="G35" s="240"/>
      <c r="H35" s="240"/>
      <c r="I35" s="240"/>
      <c r="J35" s="241"/>
      <c r="K35" s="251">
        <v>0</v>
      </c>
      <c r="L35" s="252">
        <f t="shared" si="0"/>
        <v>0</v>
      </c>
      <c r="M35" s="240"/>
      <c r="N35" s="240"/>
      <c r="O35" s="241"/>
      <c r="P35" s="255"/>
      <c r="Q35" s="266">
        <f t="shared" si="1"/>
        <v>0</v>
      </c>
      <c r="R35" s="257">
        <f t="shared" si="2"/>
        <v>0</v>
      </c>
      <c r="S35" s="271"/>
      <c r="T35" t="s">
        <v>481</v>
      </c>
      <c r="U35" t="s">
        <v>482</v>
      </c>
    </row>
    <row r="36" spans="1:21" ht="24.95" customHeight="1" thickBot="1" x14ac:dyDescent="0.3">
      <c r="A36" s="242">
        <v>34</v>
      </c>
      <c r="B36" s="240" t="s">
        <v>536</v>
      </c>
      <c r="C36" s="249">
        <v>1</v>
      </c>
      <c r="D36" s="243">
        <v>25</v>
      </c>
      <c r="E36" s="240"/>
      <c r="F36" s="240"/>
      <c r="G36" s="240"/>
      <c r="H36" s="240"/>
      <c r="I36" s="240"/>
      <c r="J36" s="241"/>
      <c r="K36" s="251">
        <v>0</v>
      </c>
      <c r="L36" s="252">
        <f t="shared" si="0"/>
        <v>0</v>
      </c>
      <c r="M36" s="240"/>
      <c r="N36" s="240"/>
      <c r="O36" s="241"/>
      <c r="P36" s="255"/>
      <c r="Q36" s="266">
        <f t="shared" si="1"/>
        <v>0</v>
      </c>
      <c r="R36" s="257">
        <f t="shared" si="2"/>
        <v>0</v>
      </c>
      <c r="S36" s="271"/>
      <c r="T36" t="s">
        <v>481</v>
      </c>
      <c r="U36" t="s">
        <v>482</v>
      </c>
    </row>
    <row r="37" spans="1:21" ht="24.95" customHeight="1" thickBot="1" x14ac:dyDescent="0.3">
      <c r="A37" s="242">
        <v>35</v>
      </c>
      <c r="B37" s="240" t="s">
        <v>537</v>
      </c>
      <c r="C37" s="249">
        <v>1</v>
      </c>
      <c r="D37" s="243">
        <v>25</v>
      </c>
      <c r="E37" s="242">
        <v>1</v>
      </c>
      <c r="F37" s="242">
        <v>1</v>
      </c>
      <c r="G37" s="242">
        <v>3.5</v>
      </c>
      <c r="H37" s="240"/>
      <c r="I37" s="242">
        <v>2</v>
      </c>
      <c r="J37" s="241"/>
      <c r="K37" s="251">
        <v>7.5</v>
      </c>
      <c r="L37" s="252">
        <f t="shared" si="0"/>
        <v>187.5</v>
      </c>
      <c r="M37" s="240"/>
      <c r="N37" s="240"/>
      <c r="O37" s="241"/>
      <c r="P37" s="255"/>
      <c r="Q37" s="266">
        <f t="shared" si="1"/>
        <v>0</v>
      </c>
      <c r="R37" s="257">
        <f t="shared" si="2"/>
        <v>187.5</v>
      </c>
      <c r="S37" s="271">
        <v>188</v>
      </c>
      <c r="T37" t="s">
        <v>481</v>
      </c>
      <c r="U37" t="s">
        <v>482</v>
      </c>
    </row>
    <row r="38" spans="1:21" ht="24.95" customHeight="1" thickBot="1" x14ac:dyDescent="0.3">
      <c r="A38" s="242">
        <v>36</v>
      </c>
      <c r="B38" s="240" t="s">
        <v>214</v>
      </c>
      <c r="C38" s="249">
        <v>1</v>
      </c>
      <c r="D38" s="243">
        <v>25</v>
      </c>
      <c r="E38" s="240"/>
      <c r="F38" s="240"/>
      <c r="G38" s="240"/>
      <c r="H38" s="240"/>
      <c r="I38" s="240"/>
      <c r="J38" s="241"/>
      <c r="K38" s="251">
        <v>0</v>
      </c>
      <c r="L38" s="252">
        <f t="shared" si="0"/>
        <v>0</v>
      </c>
      <c r="M38" s="240"/>
      <c r="N38" s="240"/>
      <c r="O38" s="241"/>
      <c r="P38" s="255"/>
      <c r="Q38" s="266">
        <f t="shared" si="1"/>
        <v>0</v>
      </c>
      <c r="R38" s="257">
        <f t="shared" si="2"/>
        <v>0</v>
      </c>
      <c r="S38" s="271"/>
      <c r="T38" t="s">
        <v>481</v>
      </c>
      <c r="U38" t="s">
        <v>482</v>
      </c>
    </row>
    <row r="39" spans="1:21" ht="24.95" customHeight="1" thickBot="1" x14ac:dyDescent="0.3">
      <c r="A39" s="242">
        <v>37</v>
      </c>
      <c r="B39" s="240" t="s">
        <v>538</v>
      </c>
      <c r="C39" s="249">
        <v>1</v>
      </c>
      <c r="D39" s="243">
        <v>25</v>
      </c>
      <c r="E39" s="240"/>
      <c r="F39" s="240"/>
      <c r="G39" s="240"/>
      <c r="H39" s="240"/>
      <c r="I39" s="240"/>
      <c r="J39" s="241"/>
      <c r="K39" s="251">
        <v>0</v>
      </c>
      <c r="L39" s="252">
        <f t="shared" si="0"/>
        <v>0</v>
      </c>
      <c r="M39" s="240"/>
      <c r="N39" s="240"/>
      <c r="O39" s="241"/>
      <c r="P39" s="255"/>
      <c r="Q39" s="266">
        <f t="shared" si="1"/>
        <v>0</v>
      </c>
      <c r="R39" s="257">
        <f t="shared" si="2"/>
        <v>0</v>
      </c>
      <c r="S39" s="271"/>
      <c r="T39" t="s">
        <v>481</v>
      </c>
      <c r="U39" t="s">
        <v>482</v>
      </c>
    </row>
    <row r="40" spans="1:21" ht="24.95" customHeight="1" thickBot="1" x14ac:dyDescent="0.3">
      <c r="A40" s="242">
        <v>38</v>
      </c>
      <c r="B40" s="240" t="s">
        <v>539</v>
      </c>
      <c r="C40" s="249">
        <v>1</v>
      </c>
      <c r="D40" s="243">
        <v>25</v>
      </c>
      <c r="E40" s="240"/>
      <c r="F40" s="240"/>
      <c r="G40" s="240"/>
      <c r="H40" s="240"/>
      <c r="I40" s="240"/>
      <c r="J40" s="241"/>
      <c r="K40" s="251">
        <v>0</v>
      </c>
      <c r="L40" s="252">
        <f t="shared" si="0"/>
        <v>0</v>
      </c>
      <c r="M40" s="240"/>
      <c r="N40" s="240"/>
      <c r="O40" s="241"/>
      <c r="P40" s="255"/>
      <c r="Q40" s="266">
        <f t="shared" si="1"/>
        <v>0</v>
      </c>
      <c r="R40" s="257">
        <f t="shared" si="2"/>
        <v>0</v>
      </c>
      <c r="S40" s="271"/>
      <c r="T40" t="s">
        <v>481</v>
      </c>
      <c r="U40" t="s">
        <v>482</v>
      </c>
    </row>
    <row r="41" spans="1:21" ht="24.95" customHeight="1" thickBot="1" x14ac:dyDescent="0.3">
      <c r="A41" s="242">
        <v>39</v>
      </c>
      <c r="B41" s="240" t="s">
        <v>540</v>
      </c>
      <c r="C41" s="249">
        <v>1</v>
      </c>
      <c r="D41" s="243">
        <v>25</v>
      </c>
      <c r="E41" s="240"/>
      <c r="F41" s="242">
        <v>2</v>
      </c>
      <c r="G41" s="240"/>
      <c r="H41" s="240"/>
      <c r="I41" s="240"/>
      <c r="J41" s="241"/>
      <c r="K41" s="251">
        <v>2</v>
      </c>
      <c r="L41" s="252">
        <f t="shared" si="0"/>
        <v>50</v>
      </c>
      <c r="M41" s="240"/>
      <c r="N41" s="240"/>
      <c r="O41" s="241"/>
      <c r="P41" s="255"/>
      <c r="Q41" s="266">
        <f t="shared" si="1"/>
        <v>0</v>
      </c>
      <c r="R41" s="257">
        <f t="shared" si="2"/>
        <v>50</v>
      </c>
      <c r="S41" s="271"/>
      <c r="T41" t="s">
        <v>481</v>
      </c>
      <c r="U41" t="s">
        <v>482</v>
      </c>
    </row>
    <row r="42" spans="1:21" ht="24.95" customHeight="1" thickBot="1" x14ac:dyDescent="0.3">
      <c r="A42" s="242">
        <v>40</v>
      </c>
      <c r="B42" s="240" t="s">
        <v>205</v>
      </c>
      <c r="C42" s="249">
        <v>1</v>
      </c>
      <c r="D42" s="243">
        <v>25</v>
      </c>
      <c r="E42" s="240"/>
      <c r="F42" s="240"/>
      <c r="G42" s="240"/>
      <c r="H42" s="242">
        <v>1</v>
      </c>
      <c r="I42" s="240"/>
      <c r="J42" s="241"/>
      <c r="K42" s="251">
        <v>1</v>
      </c>
      <c r="L42" s="252">
        <f t="shared" si="0"/>
        <v>25</v>
      </c>
      <c r="M42" s="240"/>
      <c r="N42" s="240"/>
      <c r="O42" s="241"/>
      <c r="P42" s="255"/>
      <c r="Q42" s="266">
        <f t="shared" si="1"/>
        <v>0</v>
      </c>
      <c r="R42" s="257">
        <f t="shared" si="2"/>
        <v>25</v>
      </c>
      <c r="S42" s="271">
        <v>50</v>
      </c>
      <c r="T42" t="s">
        <v>719</v>
      </c>
      <c r="U42" t="s">
        <v>482</v>
      </c>
    </row>
    <row r="43" spans="1:21" ht="24.95" customHeight="1" thickBot="1" x14ac:dyDescent="0.3">
      <c r="A43" s="242">
        <v>41</v>
      </c>
      <c r="B43" s="240" t="s">
        <v>190</v>
      </c>
      <c r="C43" s="249">
        <v>1</v>
      </c>
      <c r="D43" s="243">
        <v>25</v>
      </c>
      <c r="E43" s="240"/>
      <c r="F43" s="240"/>
      <c r="G43" s="242">
        <v>1</v>
      </c>
      <c r="H43" s="242">
        <v>2</v>
      </c>
      <c r="I43" s="240"/>
      <c r="J43" s="241"/>
      <c r="K43" s="251">
        <v>3</v>
      </c>
      <c r="L43" s="252">
        <f t="shared" si="0"/>
        <v>75</v>
      </c>
      <c r="M43" s="240"/>
      <c r="N43" s="240"/>
      <c r="O43" s="241"/>
      <c r="P43" s="255"/>
      <c r="Q43" s="266">
        <f t="shared" si="1"/>
        <v>0</v>
      </c>
      <c r="R43" s="257">
        <f t="shared" si="2"/>
        <v>75</v>
      </c>
      <c r="S43" s="271">
        <v>75</v>
      </c>
      <c r="T43" t="s">
        <v>481</v>
      </c>
      <c r="U43" t="s">
        <v>482</v>
      </c>
    </row>
    <row r="44" spans="1:21" ht="24.95" customHeight="1" thickBot="1" x14ac:dyDescent="0.3">
      <c r="A44" s="242">
        <v>42</v>
      </c>
      <c r="B44" s="240" t="s">
        <v>541</v>
      </c>
      <c r="C44" s="249">
        <v>3</v>
      </c>
      <c r="D44" s="243">
        <v>35</v>
      </c>
      <c r="E44" s="240"/>
      <c r="F44" s="240"/>
      <c r="G44" s="240"/>
      <c r="H44" s="242">
        <v>1.5</v>
      </c>
      <c r="I44" s="240"/>
      <c r="J44" s="241"/>
      <c r="K44" s="251">
        <v>1.5</v>
      </c>
      <c r="L44" s="252">
        <f t="shared" si="0"/>
        <v>52.5</v>
      </c>
      <c r="M44" s="240"/>
      <c r="N44" s="240"/>
      <c r="O44" s="241"/>
      <c r="P44" s="255"/>
      <c r="Q44" s="266">
        <f t="shared" si="1"/>
        <v>0</v>
      </c>
      <c r="R44" s="257">
        <f t="shared" si="2"/>
        <v>52.5</v>
      </c>
      <c r="S44" s="271">
        <v>53</v>
      </c>
      <c r="T44" t="s">
        <v>481</v>
      </c>
      <c r="U44" t="s">
        <v>482</v>
      </c>
    </row>
    <row r="45" spans="1:21" ht="24.95" customHeight="1" thickBot="1" x14ac:dyDescent="0.3">
      <c r="A45" s="242">
        <v>43</v>
      </c>
      <c r="B45" s="240" t="s">
        <v>200</v>
      </c>
      <c r="C45" s="249">
        <v>1</v>
      </c>
      <c r="D45" s="243">
        <v>25</v>
      </c>
      <c r="E45" s="242">
        <v>2</v>
      </c>
      <c r="F45" s="242">
        <v>4</v>
      </c>
      <c r="G45" s="242">
        <v>3</v>
      </c>
      <c r="H45" s="242">
        <v>3</v>
      </c>
      <c r="I45" s="240"/>
      <c r="J45" s="241"/>
      <c r="K45" s="251">
        <v>12</v>
      </c>
      <c r="L45" s="252">
        <f t="shared" si="0"/>
        <v>300</v>
      </c>
      <c r="M45" s="240"/>
      <c r="N45" s="242">
        <v>10</v>
      </c>
      <c r="O45" s="241"/>
      <c r="P45" s="255"/>
      <c r="Q45" s="266">
        <f t="shared" si="1"/>
        <v>10</v>
      </c>
      <c r="R45" s="257">
        <f t="shared" si="2"/>
        <v>310</v>
      </c>
      <c r="S45" s="271">
        <v>310</v>
      </c>
      <c r="T45" t="s">
        <v>481</v>
      </c>
      <c r="U45" t="s">
        <v>482</v>
      </c>
    </row>
    <row r="46" spans="1:21" ht="24.95" customHeight="1" thickBot="1" x14ac:dyDescent="0.3">
      <c r="A46" s="242">
        <v>44</v>
      </c>
      <c r="B46" s="240" t="s">
        <v>193</v>
      </c>
      <c r="C46" s="249">
        <v>1</v>
      </c>
      <c r="D46" s="243">
        <v>25</v>
      </c>
      <c r="E46" s="240"/>
      <c r="F46" s="242">
        <v>1</v>
      </c>
      <c r="G46" s="242">
        <v>1</v>
      </c>
      <c r="H46" s="240"/>
      <c r="I46" s="240"/>
      <c r="J46" s="241"/>
      <c r="K46" s="251">
        <v>2</v>
      </c>
      <c r="L46" s="252">
        <f t="shared" si="0"/>
        <v>50</v>
      </c>
      <c r="M46" s="240"/>
      <c r="N46" s="240"/>
      <c r="O46" s="241"/>
      <c r="P46" s="255"/>
      <c r="Q46" s="266">
        <f t="shared" si="1"/>
        <v>0</v>
      </c>
      <c r="R46" s="257">
        <f t="shared" si="2"/>
        <v>50</v>
      </c>
      <c r="S46" s="271"/>
      <c r="T46" t="s">
        <v>481</v>
      </c>
      <c r="U46" t="s">
        <v>482</v>
      </c>
    </row>
    <row r="47" spans="1:21" ht="24.95" customHeight="1" thickBot="1" x14ac:dyDescent="0.3">
      <c r="A47" s="242">
        <v>45</v>
      </c>
      <c r="B47" s="240" t="s">
        <v>542</v>
      </c>
      <c r="C47" s="249">
        <v>1</v>
      </c>
      <c r="D47" s="243">
        <v>25</v>
      </c>
      <c r="E47" s="240"/>
      <c r="F47" s="240"/>
      <c r="G47" s="240"/>
      <c r="H47" s="240"/>
      <c r="I47" s="240"/>
      <c r="J47" s="241"/>
      <c r="K47" s="251">
        <v>0</v>
      </c>
      <c r="L47" s="252">
        <f t="shared" si="0"/>
        <v>0</v>
      </c>
      <c r="M47" s="240"/>
      <c r="N47" s="240"/>
      <c r="O47" s="241"/>
      <c r="P47" s="255"/>
      <c r="Q47" s="266">
        <f t="shared" si="1"/>
        <v>0</v>
      </c>
      <c r="R47" s="257">
        <f t="shared" si="2"/>
        <v>0</v>
      </c>
      <c r="S47" s="271"/>
      <c r="T47" t="s">
        <v>481</v>
      </c>
      <c r="U47" t="s">
        <v>482</v>
      </c>
    </row>
    <row r="48" spans="1:21" ht="24.95" customHeight="1" thickBot="1" x14ac:dyDescent="0.3">
      <c r="A48" s="242">
        <v>46</v>
      </c>
      <c r="B48" s="240" t="s">
        <v>543</v>
      </c>
      <c r="C48" s="249">
        <v>1</v>
      </c>
      <c r="D48" s="243">
        <v>25</v>
      </c>
      <c r="E48" s="240"/>
      <c r="F48" s="242">
        <v>2</v>
      </c>
      <c r="G48" s="242">
        <v>2</v>
      </c>
      <c r="H48" s="240"/>
      <c r="I48" s="242">
        <v>2</v>
      </c>
      <c r="J48" s="241"/>
      <c r="K48" s="251">
        <v>6</v>
      </c>
      <c r="L48" s="252">
        <f t="shared" si="0"/>
        <v>150</v>
      </c>
      <c r="M48" s="240"/>
      <c r="N48" s="240"/>
      <c r="O48" s="241"/>
      <c r="P48" s="255"/>
      <c r="Q48" s="266">
        <f t="shared" si="1"/>
        <v>0</v>
      </c>
      <c r="R48" s="257">
        <f t="shared" si="2"/>
        <v>150</v>
      </c>
      <c r="S48" s="271">
        <v>150</v>
      </c>
      <c r="T48" t="s">
        <v>481</v>
      </c>
      <c r="U48" t="s">
        <v>482</v>
      </c>
    </row>
    <row r="49" spans="1:21" ht="24.95" customHeight="1" thickBot="1" x14ac:dyDescent="0.3">
      <c r="A49" s="242">
        <v>47</v>
      </c>
      <c r="B49" s="240" t="s">
        <v>195</v>
      </c>
      <c r="C49" s="249">
        <v>1</v>
      </c>
      <c r="D49" s="243">
        <v>25</v>
      </c>
      <c r="E49" s="240"/>
      <c r="F49" s="242">
        <v>1</v>
      </c>
      <c r="G49" s="240"/>
      <c r="H49" s="240"/>
      <c r="I49" s="242">
        <v>1</v>
      </c>
      <c r="J49" s="241"/>
      <c r="K49" s="251">
        <v>2</v>
      </c>
      <c r="L49" s="252">
        <f t="shared" si="0"/>
        <v>50</v>
      </c>
      <c r="M49" s="240"/>
      <c r="N49" s="240"/>
      <c r="O49" s="241"/>
      <c r="P49" s="255"/>
      <c r="Q49" s="266">
        <f t="shared" si="1"/>
        <v>0</v>
      </c>
      <c r="R49" s="257">
        <f t="shared" si="2"/>
        <v>50</v>
      </c>
      <c r="S49" s="271">
        <v>50</v>
      </c>
      <c r="T49" t="s">
        <v>481</v>
      </c>
      <c r="U49" t="s">
        <v>482</v>
      </c>
    </row>
    <row r="50" spans="1:21" ht="24.95" customHeight="1" thickBot="1" x14ac:dyDescent="0.3">
      <c r="A50" s="242">
        <v>48</v>
      </c>
      <c r="B50" s="240" t="s">
        <v>544</v>
      </c>
      <c r="C50" s="249">
        <v>3</v>
      </c>
      <c r="D50" s="243">
        <v>35</v>
      </c>
      <c r="E50" s="240"/>
      <c r="F50" s="242">
        <v>2</v>
      </c>
      <c r="G50" s="240"/>
      <c r="H50" s="240"/>
      <c r="I50" s="240"/>
      <c r="J50" s="241"/>
      <c r="K50" s="251">
        <v>2</v>
      </c>
      <c r="L50" s="252">
        <f t="shared" si="0"/>
        <v>70</v>
      </c>
      <c r="M50" s="240"/>
      <c r="N50" s="240"/>
      <c r="O50" s="241"/>
      <c r="P50" s="255"/>
      <c r="Q50" s="266">
        <f t="shared" si="1"/>
        <v>0</v>
      </c>
      <c r="R50" s="257">
        <f t="shared" si="2"/>
        <v>70</v>
      </c>
      <c r="S50" s="271">
        <v>70</v>
      </c>
      <c r="T50" t="s">
        <v>481</v>
      </c>
      <c r="U50" t="s">
        <v>482</v>
      </c>
    </row>
    <row r="51" spans="1:21" ht="24.95" customHeight="1" thickBot="1" x14ac:dyDescent="0.3">
      <c r="A51" s="242">
        <v>49</v>
      </c>
      <c r="B51" s="240" t="s">
        <v>179</v>
      </c>
      <c r="C51" s="249">
        <v>2</v>
      </c>
      <c r="D51" s="243">
        <v>30</v>
      </c>
      <c r="E51" s="242">
        <v>2</v>
      </c>
      <c r="F51" s="240"/>
      <c r="G51" s="240"/>
      <c r="H51" s="242">
        <v>2</v>
      </c>
      <c r="I51" s="242">
        <v>1</v>
      </c>
      <c r="J51" s="241"/>
      <c r="K51" s="251">
        <v>5</v>
      </c>
      <c r="L51" s="252">
        <f t="shared" si="0"/>
        <v>150</v>
      </c>
      <c r="M51" s="240"/>
      <c r="N51" s="240"/>
      <c r="O51" s="250">
        <v>10</v>
      </c>
      <c r="P51" s="255"/>
      <c r="Q51" s="266">
        <f t="shared" si="1"/>
        <v>10</v>
      </c>
      <c r="R51" s="257">
        <f t="shared" si="2"/>
        <v>160</v>
      </c>
      <c r="S51" s="271">
        <v>160</v>
      </c>
      <c r="T51" t="s">
        <v>481</v>
      </c>
      <c r="U51" t="s">
        <v>482</v>
      </c>
    </row>
    <row r="52" spans="1:21" ht="24.95" customHeight="1" thickBot="1" x14ac:dyDescent="0.3">
      <c r="A52" s="242">
        <v>50</v>
      </c>
      <c r="B52" s="240" t="s">
        <v>224</v>
      </c>
      <c r="C52" s="249">
        <v>1</v>
      </c>
      <c r="D52" s="243">
        <v>25</v>
      </c>
      <c r="E52" s="240"/>
      <c r="F52" s="240"/>
      <c r="G52" s="240"/>
      <c r="H52" s="240"/>
      <c r="I52" s="242">
        <v>1</v>
      </c>
      <c r="J52" s="241"/>
      <c r="K52" s="251">
        <v>1</v>
      </c>
      <c r="L52" s="252">
        <f t="shared" si="0"/>
        <v>25</v>
      </c>
      <c r="M52" s="240"/>
      <c r="N52" s="240"/>
      <c r="O52" s="241"/>
      <c r="P52" s="255"/>
      <c r="Q52" s="266">
        <f t="shared" si="1"/>
        <v>0</v>
      </c>
      <c r="R52" s="257">
        <f t="shared" si="2"/>
        <v>25</v>
      </c>
      <c r="S52" s="271"/>
      <c r="T52" t="s">
        <v>481</v>
      </c>
      <c r="U52" t="s">
        <v>482</v>
      </c>
    </row>
    <row r="53" spans="1:21" ht="24.95" customHeight="1" thickBot="1" x14ac:dyDescent="0.3">
      <c r="A53" s="242">
        <v>51</v>
      </c>
      <c r="B53" s="240" t="s">
        <v>250</v>
      </c>
      <c r="C53" s="249">
        <v>1</v>
      </c>
      <c r="D53" s="243">
        <v>25</v>
      </c>
      <c r="E53" s="242">
        <v>1</v>
      </c>
      <c r="F53" s="240"/>
      <c r="G53" s="242">
        <v>1</v>
      </c>
      <c r="H53" s="242">
        <v>1</v>
      </c>
      <c r="I53" s="240"/>
      <c r="J53" s="250">
        <v>2</v>
      </c>
      <c r="K53" s="251">
        <v>5</v>
      </c>
      <c r="L53" s="252">
        <f t="shared" si="0"/>
        <v>125</v>
      </c>
      <c r="M53" s="240"/>
      <c r="N53" s="240"/>
      <c r="O53" s="241"/>
      <c r="P53" s="256">
        <v>20</v>
      </c>
      <c r="Q53" s="266">
        <f t="shared" si="1"/>
        <v>20</v>
      </c>
      <c r="R53" s="257">
        <f t="shared" si="2"/>
        <v>145</v>
      </c>
      <c r="S53" s="271">
        <v>145</v>
      </c>
      <c r="T53" t="s">
        <v>481</v>
      </c>
      <c r="U53" t="s">
        <v>482</v>
      </c>
    </row>
    <row r="54" spans="1:21" ht="24.95" customHeight="1" thickBot="1" x14ac:dyDescent="0.3">
      <c r="A54" s="242">
        <v>52</v>
      </c>
      <c r="B54" s="240" t="s">
        <v>249</v>
      </c>
      <c r="C54" s="249">
        <v>2</v>
      </c>
      <c r="D54" s="243">
        <v>30</v>
      </c>
      <c r="E54" s="242">
        <v>1</v>
      </c>
      <c r="F54" s="240"/>
      <c r="G54" s="240"/>
      <c r="H54" s="240"/>
      <c r="I54" s="240"/>
      <c r="J54" s="241"/>
      <c r="K54" s="251">
        <v>1</v>
      </c>
      <c r="L54" s="252">
        <f t="shared" si="0"/>
        <v>30</v>
      </c>
      <c r="M54" s="240"/>
      <c r="N54" s="240"/>
      <c r="O54" s="241"/>
      <c r="P54" s="255"/>
      <c r="Q54" s="266">
        <f t="shared" si="1"/>
        <v>0</v>
      </c>
      <c r="R54" s="257">
        <f t="shared" si="2"/>
        <v>30</v>
      </c>
      <c r="S54" s="271"/>
      <c r="T54" t="s">
        <v>481</v>
      </c>
      <c r="U54" t="s">
        <v>482</v>
      </c>
    </row>
    <row r="55" spans="1:21" ht="24.95" customHeight="1" thickBot="1" x14ac:dyDescent="0.3">
      <c r="A55" s="242">
        <v>53</v>
      </c>
      <c r="B55" s="240" t="s">
        <v>545</v>
      </c>
      <c r="C55" s="249">
        <v>1</v>
      </c>
      <c r="D55" s="243">
        <v>25</v>
      </c>
      <c r="E55" s="240"/>
      <c r="F55" s="242">
        <v>2</v>
      </c>
      <c r="G55" s="240"/>
      <c r="H55" s="242">
        <v>2</v>
      </c>
      <c r="I55" s="240"/>
      <c r="J55" s="241"/>
      <c r="K55" s="251">
        <v>4</v>
      </c>
      <c r="L55" s="252">
        <f t="shared" si="0"/>
        <v>100</v>
      </c>
      <c r="M55" s="240"/>
      <c r="N55" s="240"/>
      <c r="O55" s="241"/>
      <c r="P55" s="255"/>
      <c r="Q55" s="266">
        <f t="shared" si="1"/>
        <v>0</v>
      </c>
      <c r="R55" s="257">
        <f t="shared" si="2"/>
        <v>100</v>
      </c>
      <c r="S55" s="271">
        <v>100</v>
      </c>
      <c r="T55" t="s">
        <v>481</v>
      </c>
      <c r="U55" t="s">
        <v>482</v>
      </c>
    </row>
    <row r="56" spans="1:21" ht="24.95" customHeight="1" thickBot="1" x14ac:dyDescent="0.3">
      <c r="A56" s="242">
        <v>54</v>
      </c>
      <c r="B56" s="240" t="s">
        <v>546</v>
      </c>
      <c r="C56" s="249">
        <v>1</v>
      </c>
      <c r="D56" s="243">
        <v>25</v>
      </c>
      <c r="E56" s="240"/>
      <c r="F56" s="240"/>
      <c r="G56" s="240"/>
      <c r="H56" s="240"/>
      <c r="I56" s="240"/>
      <c r="J56" s="241"/>
      <c r="K56" s="251">
        <v>0</v>
      </c>
      <c r="L56" s="252">
        <f t="shared" si="0"/>
        <v>0</v>
      </c>
      <c r="M56" s="240"/>
      <c r="N56" s="240"/>
      <c r="O56" s="241"/>
      <c r="P56" s="255"/>
      <c r="Q56" s="266">
        <f t="shared" si="1"/>
        <v>0</v>
      </c>
      <c r="R56" s="257">
        <f t="shared" si="2"/>
        <v>0</v>
      </c>
      <c r="S56" s="271"/>
      <c r="T56" t="s">
        <v>481</v>
      </c>
      <c r="U56" t="s">
        <v>482</v>
      </c>
    </row>
    <row r="57" spans="1:21" ht="24.95" customHeight="1" thickBot="1" x14ac:dyDescent="0.3">
      <c r="A57" s="242">
        <v>55</v>
      </c>
      <c r="B57" s="240" t="s">
        <v>547</v>
      </c>
      <c r="C57" s="249">
        <v>1</v>
      </c>
      <c r="D57" s="243">
        <v>25</v>
      </c>
      <c r="E57" s="240"/>
      <c r="F57" s="240"/>
      <c r="G57" s="240"/>
      <c r="H57" s="242">
        <v>1</v>
      </c>
      <c r="I57" s="240"/>
      <c r="J57" s="241"/>
      <c r="K57" s="251">
        <v>1</v>
      </c>
      <c r="L57" s="252">
        <f t="shared" si="0"/>
        <v>25</v>
      </c>
      <c r="M57" s="240"/>
      <c r="N57" s="240"/>
      <c r="O57" s="241"/>
      <c r="P57" s="255"/>
      <c r="Q57" s="266">
        <f t="shared" si="1"/>
        <v>0</v>
      </c>
      <c r="R57" s="257">
        <f t="shared" si="2"/>
        <v>25</v>
      </c>
      <c r="S57" s="271"/>
      <c r="T57" t="s">
        <v>481</v>
      </c>
      <c r="U57" t="s">
        <v>482</v>
      </c>
    </row>
    <row r="58" spans="1:21" ht="24.95" customHeight="1" thickBot="1" x14ac:dyDescent="0.3">
      <c r="A58" s="242">
        <v>56</v>
      </c>
      <c r="B58" s="240" t="s">
        <v>201</v>
      </c>
      <c r="C58" s="249">
        <v>2</v>
      </c>
      <c r="D58" s="243">
        <v>30</v>
      </c>
      <c r="E58" s="242">
        <v>2</v>
      </c>
      <c r="F58" s="242">
        <v>1</v>
      </c>
      <c r="G58" s="242">
        <v>1</v>
      </c>
      <c r="H58" s="240"/>
      <c r="I58" s="240"/>
      <c r="J58" s="250">
        <v>2</v>
      </c>
      <c r="K58" s="251">
        <v>6</v>
      </c>
      <c r="L58" s="252">
        <f t="shared" si="0"/>
        <v>180</v>
      </c>
      <c r="M58" s="240"/>
      <c r="N58" s="240"/>
      <c r="O58" s="241"/>
      <c r="P58" s="256">
        <v>40</v>
      </c>
      <c r="Q58" s="266">
        <f t="shared" si="1"/>
        <v>40</v>
      </c>
      <c r="R58" s="257">
        <f t="shared" si="2"/>
        <v>220</v>
      </c>
      <c r="S58" s="271"/>
      <c r="T58" t="s">
        <v>481</v>
      </c>
      <c r="U58" t="s">
        <v>482</v>
      </c>
    </row>
    <row r="59" spans="1:21" ht="24.95" customHeight="1" thickBot="1" x14ac:dyDescent="0.3">
      <c r="A59" s="242">
        <v>57</v>
      </c>
      <c r="B59" s="240" t="s">
        <v>548</v>
      </c>
      <c r="C59" s="249">
        <v>1</v>
      </c>
      <c r="D59" s="243">
        <v>25</v>
      </c>
      <c r="E59" s="240"/>
      <c r="F59" s="242">
        <v>1</v>
      </c>
      <c r="G59" s="240"/>
      <c r="H59" s="242">
        <v>3</v>
      </c>
      <c r="I59" s="242">
        <v>1</v>
      </c>
      <c r="J59" s="241"/>
      <c r="K59" s="251">
        <v>5</v>
      </c>
      <c r="L59" s="252">
        <f t="shared" si="0"/>
        <v>125</v>
      </c>
      <c r="M59" s="240"/>
      <c r="N59" s="240"/>
      <c r="O59" s="250">
        <v>10</v>
      </c>
      <c r="P59" s="255"/>
      <c r="Q59" s="266">
        <f t="shared" si="1"/>
        <v>10</v>
      </c>
      <c r="R59" s="257">
        <f t="shared" si="2"/>
        <v>135</v>
      </c>
      <c r="S59" s="271">
        <v>135</v>
      </c>
      <c r="T59" t="s">
        <v>481</v>
      </c>
      <c r="U59" t="s">
        <v>482</v>
      </c>
    </row>
    <row r="60" spans="1:21" ht="24.95" customHeight="1" thickBot="1" x14ac:dyDescent="0.3">
      <c r="A60" s="242">
        <v>58</v>
      </c>
      <c r="B60" s="240" t="s">
        <v>549</v>
      </c>
      <c r="C60" s="249">
        <v>2</v>
      </c>
      <c r="D60" s="243">
        <v>30</v>
      </c>
      <c r="E60" s="240"/>
      <c r="F60" s="242">
        <v>1</v>
      </c>
      <c r="G60" s="240"/>
      <c r="H60" s="242">
        <v>2.5</v>
      </c>
      <c r="I60" s="240"/>
      <c r="J60" s="241"/>
      <c r="K60" s="251">
        <v>3.5</v>
      </c>
      <c r="L60" s="252">
        <f t="shared" si="0"/>
        <v>105</v>
      </c>
      <c r="M60" s="240"/>
      <c r="N60" s="240"/>
      <c r="O60" s="241"/>
      <c r="P60" s="255"/>
      <c r="Q60" s="266">
        <f t="shared" si="1"/>
        <v>0</v>
      </c>
      <c r="R60" s="257">
        <f t="shared" si="2"/>
        <v>105</v>
      </c>
      <c r="S60" s="271">
        <v>105</v>
      </c>
      <c r="T60" t="s">
        <v>481</v>
      </c>
      <c r="U60" t="s">
        <v>482</v>
      </c>
    </row>
    <row r="61" spans="1:21" ht="24.95" customHeight="1" thickBot="1" x14ac:dyDescent="0.3">
      <c r="A61" s="242">
        <v>59</v>
      </c>
      <c r="B61" s="240" t="s">
        <v>239</v>
      </c>
      <c r="C61" s="249">
        <v>1</v>
      </c>
      <c r="D61" s="243">
        <v>25</v>
      </c>
      <c r="E61" s="240"/>
      <c r="F61" s="240"/>
      <c r="G61" s="240"/>
      <c r="H61" s="240"/>
      <c r="I61" s="240"/>
      <c r="J61" s="241"/>
      <c r="K61" s="251">
        <v>0</v>
      </c>
      <c r="L61" s="252">
        <f t="shared" si="0"/>
        <v>0</v>
      </c>
      <c r="M61" s="240"/>
      <c r="N61" s="240"/>
      <c r="O61" s="241"/>
      <c r="P61" s="255"/>
      <c r="Q61" s="266">
        <f t="shared" si="1"/>
        <v>0</v>
      </c>
      <c r="R61" s="257">
        <f t="shared" si="2"/>
        <v>0</v>
      </c>
      <c r="S61" s="271"/>
      <c r="T61" t="s">
        <v>481</v>
      </c>
      <c r="U61" t="s">
        <v>482</v>
      </c>
    </row>
    <row r="62" spans="1:21" ht="24.95" customHeight="1" thickBot="1" x14ac:dyDescent="0.3">
      <c r="A62" s="242">
        <v>60</v>
      </c>
      <c r="B62" s="240" t="s">
        <v>550</v>
      </c>
      <c r="C62" s="249">
        <v>2</v>
      </c>
      <c r="D62" s="243">
        <v>30</v>
      </c>
      <c r="E62" s="240"/>
      <c r="F62" s="240"/>
      <c r="G62" s="240"/>
      <c r="H62" s="242">
        <v>1</v>
      </c>
      <c r="I62" s="242">
        <v>1</v>
      </c>
      <c r="J62" s="241"/>
      <c r="K62" s="251">
        <v>2</v>
      </c>
      <c r="L62" s="252">
        <f t="shared" si="0"/>
        <v>60</v>
      </c>
      <c r="M62" s="240"/>
      <c r="N62" s="240"/>
      <c r="O62" s="250">
        <v>10</v>
      </c>
      <c r="P62" s="255"/>
      <c r="Q62" s="266">
        <f t="shared" si="1"/>
        <v>10</v>
      </c>
      <c r="R62" s="257">
        <f t="shared" si="2"/>
        <v>70</v>
      </c>
      <c r="S62" s="271"/>
      <c r="T62" t="s">
        <v>481</v>
      </c>
      <c r="U62" t="s">
        <v>482</v>
      </c>
    </row>
    <row r="63" spans="1:21" ht="24.95" customHeight="1" thickBot="1" x14ac:dyDescent="0.3">
      <c r="A63" s="242">
        <v>61</v>
      </c>
      <c r="B63" s="240" t="s">
        <v>235</v>
      </c>
      <c r="C63" s="249">
        <v>2</v>
      </c>
      <c r="D63" s="243">
        <v>30</v>
      </c>
      <c r="E63" s="242">
        <v>2</v>
      </c>
      <c r="F63" s="240"/>
      <c r="G63" s="240"/>
      <c r="H63" s="240"/>
      <c r="I63" s="240"/>
      <c r="J63" s="241"/>
      <c r="K63" s="251">
        <v>2</v>
      </c>
      <c r="L63" s="252">
        <f t="shared" si="0"/>
        <v>60</v>
      </c>
      <c r="M63" s="240"/>
      <c r="N63" s="240"/>
      <c r="O63" s="241"/>
      <c r="P63" s="255"/>
      <c r="Q63" s="266">
        <f t="shared" si="1"/>
        <v>0</v>
      </c>
      <c r="R63" s="257">
        <f t="shared" si="2"/>
        <v>60</v>
      </c>
      <c r="S63" s="271">
        <v>60</v>
      </c>
      <c r="T63" t="s">
        <v>481</v>
      </c>
      <c r="U63" t="s">
        <v>482</v>
      </c>
    </row>
    <row r="64" spans="1:21" ht="24.95" customHeight="1" thickBot="1" x14ac:dyDescent="0.3">
      <c r="A64" s="242">
        <v>62</v>
      </c>
      <c r="B64" s="240" t="s">
        <v>466</v>
      </c>
      <c r="C64" s="249">
        <v>1</v>
      </c>
      <c r="D64" s="243">
        <v>25</v>
      </c>
      <c r="E64" s="242">
        <v>1</v>
      </c>
      <c r="F64" s="240"/>
      <c r="G64" s="242">
        <v>1</v>
      </c>
      <c r="H64" s="242">
        <v>1</v>
      </c>
      <c r="I64" s="242">
        <v>2</v>
      </c>
      <c r="J64" s="241"/>
      <c r="K64" s="251">
        <v>5</v>
      </c>
      <c r="L64" s="252">
        <f t="shared" si="0"/>
        <v>125</v>
      </c>
      <c r="M64" s="240"/>
      <c r="N64" s="240"/>
      <c r="O64" s="241"/>
      <c r="P64" s="255"/>
      <c r="Q64" s="266">
        <f t="shared" si="1"/>
        <v>0</v>
      </c>
      <c r="R64" s="257">
        <f t="shared" si="2"/>
        <v>125</v>
      </c>
      <c r="S64" s="271">
        <v>125</v>
      </c>
      <c r="T64" t="s">
        <v>481</v>
      </c>
      <c r="U64" t="s">
        <v>482</v>
      </c>
    </row>
    <row r="65" spans="1:21" ht="24.95" customHeight="1" thickBot="1" x14ac:dyDescent="0.3">
      <c r="A65" s="242">
        <v>63</v>
      </c>
      <c r="B65" s="240" t="s">
        <v>551</v>
      </c>
      <c r="C65" s="249">
        <v>1</v>
      </c>
      <c r="D65" s="243">
        <v>25</v>
      </c>
      <c r="E65" s="240"/>
      <c r="F65" s="242">
        <v>3</v>
      </c>
      <c r="G65" s="240"/>
      <c r="H65" s="242">
        <v>1</v>
      </c>
      <c r="I65" s="240"/>
      <c r="J65" s="241"/>
      <c r="K65" s="251">
        <v>4</v>
      </c>
      <c r="L65" s="252">
        <f t="shared" si="0"/>
        <v>100</v>
      </c>
      <c r="M65" s="240"/>
      <c r="N65" s="240"/>
      <c r="O65" s="250">
        <v>10</v>
      </c>
      <c r="P65" s="255"/>
      <c r="Q65" s="266">
        <f t="shared" si="1"/>
        <v>10</v>
      </c>
      <c r="R65" s="257">
        <f t="shared" si="2"/>
        <v>110</v>
      </c>
      <c r="S65" s="271">
        <v>110</v>
      </c>
      <c r="T65" t="s">
        <v>481</v>
      </c>
      <c r="U65" t="s">
        <v>482</v>
      </c>
    </row>
    <row r="66" spans="1:21" ht="24.95" customHeight="1" thickBot="1" x14ac:dyDescent="0.3">
      <c r="A66" s="242">
        <v>64</v>
      </c>
      <c r="B66" s="240" t="s">
        <v>552</v>
      </c>
      <c r="C66" s="249">
        <v>4</v>
      </c>
      <c r="D66" s="243">
        <v>40</v>
      </c>
      <c r="E66" s="242">
        <v>2</v>
      </c>
      <c r="F66" s="240"/>
      <c r="G66" s="242">
        <v>2.5</v>
      </c>
      <c r="H66" s="242">
        <v>1</v>
      </c>
      <c r="I66" s="242">
        <v>2</v>
      </c>
      <c r="J66" s="250">
        <v>3</v>
      </c>
      <c r="K66" s="251">
        <v>10.5</v>
      </c>
      <c r="L66" s="252">
        <f t="shared" si="0"/>
        <v>420</v>
      </c>
      <c r="M66" s="240"/>
      <c r="N66" s="240"/>
      <c r="O66" s="241"/>
      <c r="P66" s="256">
        <v>50</v>
      </c>
      <c r="Q66" s="266">
        <f t="shared" si="1"/>
        <v>50</v>
      </c>
      <c r="R66" s="257">
        <f t="shared" si="2"/>
        <v>470</v>
      </c>
      <c r="S66" s="271">
        <v>470</v>
      </c>
      <c r="T66" t="s">
        <v>481</v>
      </c>
      <c r="U66" t="s">
        <v>482</v>
      </c>
    </row>
    <row r="67" spans="1:21" ht="24.95" customHeight="1" thickBot="1" x14ac:dyDescent="0.3">
      <c r="A67" s="242">
        <v>65</v>
      </c>
      <c r="B67" s="240" t="s">
        <v>553</v>
      </c>
      <c r="C67" s="249">
        <v>1</v>
      </c>
      <c r="D67" s="243">
        <v>25</v>
      </c>
      <c r="E67" s="240"/>
      <c r="F67" s="240"/>
      <c r="G67" s="240"/>
      <c r="H67" s="240"/>
      <c r="I67" s="240"/>
      <c r="J67" s="241"/>
      <c r="K67" s="251">
        <v>0</v>
      </c>
      <c r="L67" s="252">
        <f t="shared" si="0"/>
        <v>0</v>
      </c>
      <c r="M67" s="240"/>
      <c r="N67" s="240"/>
      <c r="O67" s="241"/>
      <c r="P67" s="255"/>
      <c r="Q67" s="266">
        <f t="shared" si="1"/>
        <v>0</v>
      </c>
      <c r="R67" s="257">
        <f t="shared" si="2"/>
        <v>0</v>
      </c>
      <c r="S67" s="271"/>
      <c r="T67" t="s">
        <v>481</v>
      </c>
      <c r="U67" t="s">
        <v>482</v>
      </c>
    </row>
    <row r="68" spans="1:21" ht="24.95" customHeight="1" thickBot="1" x14ac:dyDescent="0.3">
      <c r="A68" s="242">
        <v>66</v>
      </c>
      <c r="B68" s="240" t="s">
        <v>554</v>
      </c>
      <c r="C68" s="249">
        <v>1</v>
      </c>
      <c r="D68" s="243">
        <v>25</v>
      </c>
      <c r="E68" s="240"/>
      <c r="F68" s="242">
        <v>1</v>
      </c>
      <c r="G68" s="240"/>
      <c r="H68" s="240"/>
      <c r="I68" s="240"/>
      <c r="J68" s="241"/>
      <c r="K68" s="251">
        <v>1</v>
      </c>
      <c r="L68" s="252">
        <f t="shared" ref="L68:L87" si="3">K68*D68</f>
        <v>25</v>
      </c>
      <c r="M68" s="240"/>
      <c r="N68" s="240"/>
      <c r="O68" s="241"/>
      <c r="P68" s="255"/>
      <c r="Q68" s="266">
        <f t="shared" ref="Q68:Q87" si="4">SUM(M68:P68)</f>
        <v>0</v>
      </c>
      <c r="R68" s="257">
        <f t="shared" ref="R68:R86" si="5">L68+Q68</f>
        <v>25</v>
      </c>
      <c r="S68" s="271"/>
      <c r="T68" t="s">
        <v>481</v>
      </c>
      <c r="U68" t="s">
        <v>482</v>
      </c>
    </row>
    <row r="69" spans="1:21" ht="24.95" customHeight="1" thickBot="1" x14ac:dyDescent="0.3">
      <c r="A69" s="242">
        <v>67</v>
      </c>
      <c r="B69" s="240" t="s">
        <v>202</v>
      </c>
      <c r="C69" s="249">
        <v>4</v>
      </c>
      <c r="D69" s="243">
        <v>40</v>
      </c>
      <c r="E69" s="242">
        <v>3</v>
      </c>
      <c r="F69" s="240"/>
      <c r="G69" s="242">
        <v>1</v>
      </c>
      <c r="H69" s="240"/>
      <c r="I69" s="242">
        <v>2</v>
      </c>
      <c r="J69" s="241"/>
      <c r="K69" s="251">
        <v>6</v>
      </c>
      <c r="L69" s="252">
        <f t="shared" si="3"/>
        <v>240</v>
      </c>
      <c r="M69" s="240"/>
      <c r="N69" s="240"/>
      <c r="O69" s="241"/>
      <c r="P69" s="255"/>
      <c r="Q69" s="266">
        <f t="shared" si="4"/>
        <v>0</v>
      </c>
      <c r="R69" s="257">
        <f t="shared" si="5"/>
        <v>240</v>
      </c>
      <c r="S69" s="271">
        <v>240</v>
      </c>
      <c r="T69" t="s">
        <v>481</v>
      </c>
      <c r="U69" t="s">
        <v>482</v>
      </c>
    </row>
    <row r="70" spans="1:21" ht="24.95" customHeight="1" thickBot="1" x14ac:dyDescent="0.3">
      <c r="A70" s="242">
        <v>68</v>
      </c>
      <c r="B70" s="240" t="s">
        <v>555</v>
      </c>
      <c r="C70" s="249">
        <v>1</v>
      </c>
      <c r="D70" s="243">
        <v>25</v>
      </c>
      <c r="E70" s="240"/>
      <c r="F70" s="242">
        <v>3</v>
      </c>
      <c r="G70" s="240"/>
      <c r="H70" s="242">
        <v>1</v>
      </c>
      <c r="I70" s="242">
        <v>1</v>
      </c>
      <c r="J70" s="241"/>
      <c r="K70" s="251">
        <v>5</v>
      </c>
      <c r="L70" s="252">
        <f t="shared" si="3"/>
        <v>125</v>
      </c>
      <c r="M70" s="240"/>
      <c r="N70" s="242">
        <v>10</v>
      </c>
      <c r="O70" s="241"/>
      <c r="P70" s="255"/>
      <c r="Q70" s="266">
        <f t="shared" si="4"/>
        <v>10</v>
      </c>
      <c r="R70" s="257">
        <f t="shared" si="5"/>
        <v>135</v>
      </c>
      <c r="S70" s="271">
        <v>135</v>
      </c>
      <c r="T70" t="s">
        <v>481</v>
      </c>
      <c r="U70" t="s">
        <v>482</v>
      </c>
    </row>
    <row r="71" spans="1:21" ht="24.95" customHeight="1" thickBot="1" x14ac:dyDescent="0.3">
      <c r="A71" s="242">
        <v>69</v>
      </c>
      <c r="B71" s="240" t="s">
        <v>477</v>
      </c>
      <c r="C71" s="249">
        <v>1</v>
      </c>
      <c r="D71" s="243">
        <v>25</v>
      </c>
      <c r="E71" s="242">
        <v>4</v>
      </c>
      <c r="F71" s="242">
        <v>2</v>
      </c>
      <c r="G71" s="242">
        <v>2</v>
      </c>
      <c r="H71" s="242">
        <v>1</v>
      </c>
      <c r="I71" s="240"/>
      <c r="J71" s="241"/>
      <c r="K71" s="251">
        <v>9</v>
      </c>
      <c r="L71" s="252">
        <f t="shared" si="3"/>
        <v>225</v>
      </c>
      <c r="M71" s="240"/>
      <c r="N71" s="240"/>
      <c r="O71" s="241"/>
      <c r="P71" s="255"/>
      <c r="Q71" s="266">
        <f t="shared" si="4"/>
        <v>0</v>
      </c>
      <c r="R71" s="257">
        <f t="shared" si="5"/>
        <v>225</v>
      </c>
      <c r="S71" s="271"/>
      <c r="T71" t="s">
        <v>481</v>
      </c>
      <c r="U71" t="s">
        <v>482</v>
      </c>
    </row>
    <row r="72" spans="1:21" ht="24.95" customHeight="1" thickBot="1" x14ac:dyDescent="0.3">
      <c r="A72" s="242">
        <v>70</v>
      </c>
      <c r="B72" s="240" t="s">
        <v>207</v>
      </c>
      <c r="C72" s="249">
        <v>1</v>
      </c>
      <c r="D72" s="243">
        <v>25</v>
      </c>
      <c r="E72" s="242">
        <v>1</v>
      </c>
      <c r="F72" s="240"/>
      <c r="G72" s="240"/>
      <c r="H72" s="240"/>
      <c r="I72" s="240"/>
      <c r="J72" s="241"/>
      <c r="K72" s="251">
        <v>1</v>
      </c>
      <c r="L72" s="252">
        <f t="shared" si="3"/>
        <v>25</v>
      </c>
      <c r="M72" s="240"/>
      <c r="N72" s="240"/>
      <c r="O72" s="241"/>
      <c r="P72" s="255"/>
      <c r="Q72" s="266">
        <f t="shared" si="4"/>
        <v>0</v>
      </c>
      <c r="R72" s="257">
        <f t="shared" si="5"/>
        <v>25</v>
      </c>
      <c r="S72" s="271">
        <v>25</v>
      </c>
      <c r="T72" t="s">
        <v>481</v>
      </c>
      <c r="U72" t="s">
        <v>482</v>
      </c>
    </row>
    <row r="73" spans="1:21" ht="24.95" customHeight="1" thickBot="1" x14ac:dyDescent="0.3">
      <c r="A73" s="242">
        <v>71</v>
      </c>
      <c r="B73" s="240" t="s">
        <v>175</v>
      </c>
      <c r="C73" s="249">
        <v>1</v>
      </c>
      <c r="D73" s="243">
        <v>25</v>
      </c>
      <c r="E73" s="242">
        <v>1</v>
      </c>
      <c r="F73" s="240"/>
      <c r="G73" s="240"/>
      <c r="H73" s="242">
        <v>2</v>
      </c>
      <c r="I73" s="240"/>
      <c r="J73" s="241"/>
      <c r="K73" s="251">
        <v>3</v>
      </c>
      <c r="L73" s="252">
        <f t="shared" si="3"/>
        <v>75</v>
      </c>
      <c r="M73" s="240"/>
      <c r="N73" s="240"/>
      <c r="O73" s="241"/>
      <c r="P73" s="255"/>
      <c r="Q73" s="266">
        <f t="shared" si="4"/>
        <v>0</v>
      </c>
      <c r="R73" s="257">
        <f t="shared" si="5"/>
        <v>75</v>
      </c>
      <c r="S73" s="271">
        <v>75</v>
      </c>
      <c r="T73" t="s">
        <v>481</v>
      </c>
      <c r="U73" t="s">
        <v>482</v>
      </c>
    </row>
    <row r="74" spans="1:21" ht="24.95" customHeight="1" thickBot="1" x14ac:dyDescent="0.3">
      <c r="A74" s="242">
        <v>72</v>
      </c>
      <c r="B74" s="240" t="s">
        <v>240</v>
      </c>
      <c r="C74" s="249">
        <v>1</v>
      </c>
      <c r="D74" s="243">
        <v>25</v>
      </c>
      <c r="E74" s="240"/>
      <c r="F74" s="240"/>
      <c r="G74" s="240"/>
      <c r="H74" s="240"/>
      <c r="I74" s="240"/>
      <c r="J74" s="241"/>
      <c r="K74" s="251">
        <v>0</v>
      </c>
      <c r="L74" s="252">
        <f t="shared" si="3"/>
        <v>0</v>
      </c>
      <c r="M74" s="240"/>
      <c r="N74" s="240"/>
      <c r="O74" s="241"/>
      <c r="P74" s="255"/>
      <c r="Q74" s="266">
        <f t="shared" si="4"/>
        <v>0</v>
      </c>
      <c r="R74" s="257">
        <f t="shared" si="5"/>
        <v>0</v>
      </c>
      <c r="S74" s="271"/>
      <c r="T74" t="s">
        <v>481</v>
      </c>
      <c r="U74" t="s">
        <v>482</v>
      </c>
    </row>
    <row r="75" spans="1:21" ht="24.95" customHeight="1" thickBot="1" x14ac:dyDescent="0.3">
      <c r="A75" s="242">
        <v>73</v>
      </c>
      <c r="B75" s="240" t="s">
        <v>234</v>
      </c>
      <c r="C75" s="249">
        <v>4</v>
      </c>
      <c r="D75" s="243">
        <v>40</v>
      </c>
      <c r="E75" s="240"/>
      <c r="F75" s="240"/>
      <c r="G75" s="240"/>
      <c r="H75" s="240"/>
      <c r="I75" s="242">
        <v>1</v>
      </c>
      <c r="J75" s="241"/>
      <c r="K75" s="251">
        <v>1</v>
      </c>
      <c r="L75" s="252">
        <f t="shared" si="3"/>
        <v>40</v>
      </c>
      <c r="M75" s="240"/>
      <c r="N75" s="240"/>
      <c r="O75" s="241"/>
      <c r="P75" s="255"/>
      <c r="Q75" s="266">
        <f t="shared" si="4"/>
        <v>0</v>
      </c>
      <c r="R75" s="257">
        <f t="shared" si="5"/>
        <v>40</v>
      </c>
      <c r="S75" s="271"/>
      <c r="T75" t="s">
        <v>481</v>
      </c>
      <c r="U75" t="s">
        <v>482</v>
      </c>
    </row>
    <row r="76" spans="1:21" ht="24.95" customHeight="1" thickBot="1" x14ac:dyDescent="0.3">
      <c r="A76" s="242">
        <v>74</v>
      </c>
      <c r="B76" s="240" t="s">
        <v>556</v>
      </c>
      <c r="C76" s="249">
        <v>1</v>
      </c>
      <c r="D76" s="243">
        <v>25</v>
      </c>
      <c r="E76" s="240"/>
      <c r="F76" s="240"/>
      <c r="G76" s="240"/>
      <c r="H76" s="240"/>
      <c r="I76" s="240"/>
      <c r="J76" s="241"/>
      <c r="K76" s="251">
        <v>0</v>
      </c>
      <c r="L76" s="252">
        <f t="shared" si="3"/>
        <v>0</v>
      </c>
      <c r="M76" s="240"/>
      <c r="N76" s="240"/>
      <c r="O76" s="241"/>
      <c r="P76" s="255"/>
      <c r="Q76" s="266">
        <f t="shared" si="4"/>
        <v>0</v>
      </c>
      <c r="R76" s="257">
        <f t="shared" si="5"/>
        <v>0</v>
      </c>
      <c r="S76" s="271"/>
      <c r="T76" t="s">
        <v>481</v>
      </c>
      <c r="U76" t="s">
        <v>482</v>
      </c>
    </row>
    <row r="77" spans="1:21" ht="24.95" customHeight="1" thickBot="1" x14ac:dyDescent="0.3">
      <c r="A77" s="242">
        <v>75</v>
      </c>
      <c r="B77" s="240" t="s">
        <v>557</v>
      </c>
      <c r="C77" s="249">
        <v>1</v>
      </c>
      <c r="D77" s="243">
        <v>25</v>
      </c>
      <c r="E77" s="242">
        <v>1</v>
      </c>
      <c r="F77" s="240"/>
      <c r="G77" s="242">
        <v>1</v>
      </c>
      <c r="H77" s="240"/>
      <c r="I77" s="240"/>
      <c r="J77" s="241"/>
      <c r="K77" s="251">
        <v>2</v>
      </c>
      <c r="L77" s="252">
        <f t="shared" si="3"/>
        <v>50</v>
      </c>
      <c r="M77" s="240"/>
      <c r="N77" s="240"/>
      <c r="O77" s="241"/>
      <c r="P77" s="255"/>
      <c r="Q77" s="266">
        <f t="shared" si="4"/>
        <v>0</v>
      </c>
      <c r="R77" s="257">
        <f t="shared" si="5"/>
        <v>50</v>
      </c>
      <c r="S77" s="271">
        <v>50</v>
      </c>
      <c r="T77" t="s">
        <v>481</v>
      </c>
      <c r="U77" t="s">
        <v>482</v>
      </c>
    </row>
    <row r="78" spans="1:21" ht="24.95" customHeight="1" thickBot="1" x14ac:dyDescent="0.3">
      <c r="A78" s="242">
        <v>76</v>
      </c>
      <c r="B78" s="240" t="s">
        <v>558</v>
      </c>
      <c r="C78" s="249">
        <v>1</v>
      </c>
      <c r="D78" s="243">
        <v>25</v>
      </c>
      <c r="E78" s="240"/>
      <c r="F78" s="240"/>
      <c r="G78" s="240"/>
      <c r="H78" s="242">
        <v>2</v>
      </c>
      <c r="I78" s="240"/>
      <c r="J78" s="241"/>
      <c r="K78" s="251">
        <v>2</v>
      </c>
      <c r="L78" s="252">
        <f t="shared" si="3"/>
        <v>50</v>
      </c>
      <c r="M78" s="240"/>
      <c r="N78" s="240"/>
      <c r="O78" s="241"/>
      <c r="P78" s="255"/>
      <c r="Q78" s="266">
        <f t="shared" si="4"/>
        <v>0</v>
      </c>
      <c r="R78" s="257">
        <f t="shared" si="5"/>
        <v>50</v>
      </c>
      <c r="S78" s="271"/>
      <c r="T78" t="s">
        <v>481</v>
      </c>
      <c r="U78" t="s">
        <v>482</v>
      </c>
    </row>
    <row r="79" spans="1:21" ht="24.95" customHeight="1" thickBot="1" x14ac:dyDescent="0.3">
      <c r="A79" s="242">
        <v>77</v>
      </c>
      <c r="B79" s="240" t="s">
        <v>186</v>
      </c>
      <c r="C79" s="249">
        <v>1</v>
      </c>
      <c r="D79" s="243">
        <v>25</v>
      </c>
      <c r="E79" s="240"/>
      <c r="F79" s="240"/>
      <c r="G79" s="240"/>
      <c r="H79" s="240"/>
      <c r="I79" s="240"/>
      <c r="J79" s="241"/>
      <c r="K79" s="251">
        <v>0</v>
      </c>
      <c r="L79" s="252">
        <f t="shared" si="3"/>
        <v>0</v>
      </c>
      <c r="M79" s="240"/>
      <c r="N79" s="240"/>
      <c r="O79" s="241"/>
      <c r="P79" s="255"/>
      <c r="Q79" s="266">
        <f t="shared" si="4"/>
        <v>0</v>
      </c>
      <c r="R79" s="257">
        <f t="shared" si="5"/>
        <v>0</v>
      </c>
      <c r="S79" s="271"/>
      <c r="T79" t="s">
        <v>481</v>
      </c>
      <c r="U79" t="s">
        <v>482</v>
      </c>
    </row>
    <row r="80" spans="1:21" ht="24.95" customHeight="1" thickBot="1" x14ac:dyDescent="0.3">
      <c r="A80" s="242">
        <v>78</v>
      </c>
      <c r="B80" s="240" t="s">
        <v>208</v>
      </c>
      <c r="C80" s="249">
        <v>2</v>
      </c>
      <c r="D80" s="243">
        <v>30</v>
      </c>
      <c r="E80" s="242">
        <v>2</v>
      </c>
      <c r="F80" s="242">
        <v>3</v>
      </c>
      <c r="G80" s="240"/>
      <c r="H80" s="240"/>
      <c r="I80" s="242">
        <v>1</v>
      </c>
      <c r="J80" s="241"/>
      <c r="K80" s="251">
        <v>6</v>
      </c>
      <c r="L80" s="252">
        <f t="shared" si="3"/>
        <v>180</v>
      </c>
      <c r="M80" s="240"/>
      <c r="N80" s="242">
        <v>10</v>
      </c>
      <c r="O80" s="241"/>
      <c r="P80" s="255"/>
      <c r="Q80" s="266">
        <f t="shared" si="4"/>
        <v>10</v>
      </c>
      <c r="R80" s="257">
        <f t="shared" si="5"/>
        <v>190</v>
      </c>
      <c r="S80" s="271">
        <v>190</v>
      </c>
      <c r="T80" t="s">
        <v>481</v>
      </c>
      <c r="U80" t="s">
        <v>482</v>
      </c>
    </row>
    <row r="81" spans="1:21" ht="24.95" customHeight="1" thickBot="1" x14ac:dyDescent="0.3">
      <c r="A81" s="242">
        <v>79</v>
      </c>
      <c r="B81" s="240" t="s">
        <v>631</v>
      </c>
      <c r="C81" s="249">
        <v>1</v>
      </c>
      <c r="D81" s="243">
        <v>25</v>
      </c>
      <c r="E81" s="242">
        <v>2</v>
      </c>
      <c r="F81" s="240"/>
      <c r="G81" s="242">
        <v>1.5</v>
      </c>
      <c r="H81" s="242">
        <v>1</v>
      </c>
      <c r="I81" s="240"/>
      <c r="J81" s="241"/>
      <c r="K81" s="251">
        <v>4.5</v>
      </c>
      <c r="L81" s="252">
        <f t="shared" si="3"/>
        <v>112.5</v>
      </c>
      <c r="M81" s="242">
        <v>10</v>
      </c>
      <c r="N81" s="240"/>
      <c r="O81" s="240"/>
      <c r="P81" s="255"/>
      <c r="Q81" s="266">
        <f t="shared" si="4"/>
        <v>10</v>
      </c>
      <c r="R81" s="257">
        <f t="shared" si="5"/>
        <v>122.5</v>
      </c>
      <c r="S81" s="271">
        <v>123</v>
      </c>
      <c r="T81" t="s">
        <v>177</v>
      </c>
      <c r="U81" t="s">
        <v>482</v>
      </c>
    </row>
    <row r="82" spans="1:21" ht="24.95" customHeight="1" thickBot="1" x14ac:dyDescent="0.3">
      <c r="A82" s="242">
        <v>80</v>
      </c>
      <c r="B82" s="240" t="s">
        <v>707</v>
      </c>
      <c r="C82" s="249">
        <v>1</v>
      </c>
      <c r="D82" s="243">
        <v>25</v>
      </c>
      <c r="E82" s="242">
        <v>1</v>
      </c>
      <c r="F82" s="240"/>
      <c r="G82" s="240"/>
      <c r="H82" s="240"/>
      <c r="I82" s="240"/>
      <c r="J82" s="241"/>
      <c r="K82" s="251">
        <v>1</v>
      </c>
      <c r="L82" s="252">
        <f t="shared" si="3"/>
        <v>25</v>
      </c>
      <c r="M82" s="240"/>
      <c r="N82" s="240"/>
      <c r="O82" s="240"/>
      <c r="P82" s="255"/>
      <c r="Q82" s="266">
        <f t="shared" si="4"/>
        <v>0</v>
      </c>
      <c r="R82" s="257">
        <f t="shared" si="5"/>
        <v>25</v>
      </c>
      <c r="S82" s="271"/>
      <c r="T82" t="s">
        <v>481</v>
      </c>
      <c r="U82" t="s">
        <v>482</v>
      </c>
    </row>
    <row r="83" spans="1:21" ht="24.95" customHeight="1" thickBot="1" x14ac:dyDescent="0.3">
      <c r="A83" s="242">
        <v>81</v>
      </c>
      <c r="B83" s="240" t="s">
        <v>708</v>
      </c>
      <c r="C83" s="249">
        <v>1</v>
      </c>
      <c r="D83" s="243">
        <v>25</v>
      </c>
      <c r="E83" s="240"/>
      <c r="F83" s="240"/>
      <c r="G83" s="240"/>
      <c r="H83" s="242">
        <v>1</v>
      </c>
      <c r="I83" s="240"/>
      <c r="J83" s="241"/>
      <c r="K83" s="251">
        <v>1</v>
      </c>
      <c r="L83" s="252">
        <f t="shared" si="3"/>
        <v>25</v>
      </c>
      <c r="M83" s="240"/>
      <c r="N83" s="240"/>
      <c r="O83" s="240"/>
      <c r="P83" s="255"/>
      <c r="Q83" s="266">
        <f t="shared" si="4"/>
        <v>0</v>
      </c>
      <c r="R83" s="257">
        <f t="shared" si="5"/>
        <v>25</v>
      </c>
      <c r="S83" s="271"/>
      <c r="T83" t="s">
        <v>481</v>
      </c>
      <c r="U83" t="s">
        <v>482</v>
      </c>
    </row>
    <row r="84" spans="1:21" ht="24.95" customHeight="1" thickBot="1" x14ac:dyDescent="0.3">
      <c r="A84" s="242">
        <v>82</v>
      </c>
      <c r="B84" s="240" t="s">
        <v>709</v>
      </c>
      <c r="C84" s="249">
        <v>1</v>
      </c>
      <c r="D84" s="243">
        <v>25</v>
      </c>
      <c r="E84" s="240"/>
      <c r="F84" s="240"/>
      <c r="G84" s="240"/>
      <c r="H84" s="242">
        <v>1</v>
      </c>
      <c r="I84" s="240"/>
      <c r="J84" s="241"/>
      <c r="K84" s="251">
        <v>1</v>
      </c>
      <c r="L84" s="252">
        <f t="shared" si="3"/>
        <v>25</v>
      </c>
      <c r="M84" s="240"/>
      <c r="N84" s="240"/>
      <c r="O84" s="240"/>
      <c r="P84" s="255"/>
      <c r="Q84" s="266">
        <f t="shared" si="4"/>
        <v>0</v>
      </c>
      <c r="R84" s="257">
        <f t="shared" si="5"/>
        <v>25</v>
      </c>
      <c r="S84" s="271"/>
      <c r="T84" t="s">
        <v>481</v>
      </c>
      <c r="U84" t="s">
        <v>482</v>
      </c>
    </row>
    <row r="85" spans="1:21" ht="24.95" customHeight="1" thickBot="1" x14ac:dyDescent="0.3">
      <c r="A85" s="242">
        <v>83</v>
      </c>
      <c r="B85" s="240" t="s">
        <v>710</v>
      </c>
      <c r="C85" s="249">
        <v>1</v>
      </c>
      <c r="D85" s="243">
        <v>25</v>
      </c>
      <c r="E85" s="240"/>
      <c r="F85" s="240"/>
      <c r="G85" s="240"/>
      <c r="H85" s="242">
        <v>1</v>
      </c>
      <c r="I85" s="240"/>
      <c r="J85" s="241"/>
      <c r="K85" s="251">
        <v>1</v>
      </c>
      <c r="L85" s="252">
        <f t="shared" si="3"/>
        <v>25</v>
      </c>
      <c r="M85" s="240"/>
      <c r="N85" s="240"/>
      <c r="O85" s="240"/>
      <c r="P85" s="255"/>
      <c r="Q85" s="266">
        <f t="shared" si="4"/>
        <v>0</v>
      </c>
      <c r="R85" s="257">
        <f t="shared" si="5"/>
        <v>25</v>
      </c>
      <c r="S85" s="271"/>
      <c r="T85" t="s">
        <v>481</v>
      </c>
      <c r="U85" t="s">
        <v>482</v>
      </c>
    </row>
    <row r="86" spans="1:21" ht="24.95" customHeight="1" thickBot="1" x14ac:dyDescent="0.3">
      <c r="A86" s="242">
        <v>84</v>
      </c>
      <c r="B86" s="240" t="s">
        <v>711</v>
      </c>
      <c r="C86" s="249">
        <v>1</v>
      </c>
      <c r="D86" s="243">
        <v>25</v>
      </c>
      <c r="E86" s="240"/>
      <c r="F86" s="240"/>
      <c r="G86" s="240"/>
      <c r="H86" s="240"/>
      <c r="I86" s="242">
        <v>1</v>
      </c>
      <c r="J86" s="241"/>
      <c r="K86" s="251">
        <v>1</v>
      </c>
      <c r="L86" s="252">
        <f t="shared" si="3"/>
        <v>25</v>
      </c>
      <c r="M86" s="240"/>
      <c r="N86" s="240"/>
      <c r="O86" s="240"/>
      <c r="P86" s="255"/>
      <c r="Q86" s="266">
        <f t="shared" si="4"/>
        <v>0</v>
      </c>
      <c r="R86" s="257">
        <f t="shared" si="5"/>
        <v>25</v>
      </c>
      <c r="S86" s="271"/>
      <c r="T86" t="s">
        <v>481</v>
      </c>
      <c r="U86" t="s">
        <v>482</v>
      </c>
    </row>
    <row r="87" spans="1:21" ht="24.95" customHeight="1" thickBot="1" x14ac:dyDescent="0.3">
      <c r="A87" s="242">
        <v>85</v>
      </c>
      <c r="B87" s="240" t="s">
        <v>712</v>
      </c>
      <c r="C87" s="249">
        <v>1</v>
      </c>
      <c r="D87" s="243">
        <v>25</v>
      </c>
      <c r="E87" s="240"/>
      <c r="F87" s="240"/>
      <c r="G87" s="240"/>
      <c r="H87" s="240"/>
      <c r="I87" s="242">
        <v>1</v>
      </c>
      <c r="J87" s="241"/>
      <c r="K87" s="251">
        <v>1</v>
      </c>
      <c r="L87" s="252">
        <f t="shared" si="3"/>
        <v>25</v>
      </c>
      <c r="M87" s="240"/>
      <c r="N87" s="240"/>
      <c r="O87" s="240"/>
      <c r="P87" s="255"/>
      <c r="Q87" s="266">
        <f t="shared" si="4"/>
        <v>0</v>
      </c>
      <c r="R87" s="258">
        <v>25</v>
      </c>
      <c r="S87" s="271">
        <v>25</v>
      </c>
      <c r="T87" t="s">
        <v>481</v>
      </c>
      <c r="U87" t="s">
        <v>482</v>
      </c>
    </row>
    <row r="88" spans="1:21" ht="21" thickBot="1" x14ac:dyDescent="0.35">
      <c r="A88" s="334" t="s">
        <v>449</v>
      </c>
      <c r="B88" s="335"/>
      <c r="C88" s="335"/>
      <c r="D88" s="335"/>
      <c r="E88" s="335"/>
      <c r="F88" s="335"/>
      <c r="G88" s="335"/>
      <c r="H88" s="336"/>
      <c r="I88" s="253">
        <v>300.5</v>
      </c>
      <c r="J88" s="247">
        <v>8460</v>
      </c>
      <c r="K88" s="254" t="s">
        <v>16</v>
      </c>
      <c r="L88" s="264">
        <f>SUM(L3:L87)</f>
        <v>8460</v>
      </c>
      <c r="M88" s="264">
        <f t="shared" ref="M88:R88" si="6">SUM(M3:M87)</f>
        <v>20</v>
      </c>
      <c r="N88" s="264">
        <f t="shared" si="6"/>
        <v>50</v>
      </c>
      <c r="O88" s="264">
        <f t="shared" si="6"/>
        <v>80</v>
      </c>
      <c r="P88" s="264">
        <f t="shared" si="6"/>
        <v>210</v>
      </c>
      <c r="Q88" s="267">
        <f t="shared" si="6"/>
        <v>360</v>
      </c>
      <c r="R88" s="264">
        <f t="shared" si="6"/>
        <v>8820</v>
      </c>
      <c r="S88" s="272">
        <f>SUM(S3:S87)</f>
        <v>6987</v>
      </c>
    </row>
  </sheetData>
  <mergeCells count="2">
    <mergeCell ref="A88:H88"/>
    <mergeCell ref="A1:U1"/>
  </mergeCells>
  <pageMargins left="0.70866141732283472" right="0.70866141732283472" top="0.74803149606299213" bottom="0.74803149606299213" header="0.31496062992125984" footer="0.31496062992125984"/>
  <pageSetup paperSize="9" scale="77" fitToHeight="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J51"/>
  <sheetViews>
    <sheetView topLeftCell="A20" workbookViewId="0">
      <selection activeCell="B31" sqref="B31"/>
    </sheetView>
  </sheetViews>
  <sheetFormatPr defaultRowHeight="15" x14ac:dyDescent="0.25"/>
  <cols>
    <col min="1" max="1" width="5.7109375" style="190" customWidth="1"/>
    <col min="2" max="2" width="38.28515625" customWidth="1"/>
    <col min="3" max="4" width="7" bestFit="1" customWidth="1"/>
    <col min="5" max="5" width="10.5703125" customWidth="1"/>
    <col min="7" max="7" width="9.85546875" bestFit="1" customWidth="1"/>
    <col min="8" max="8" width="9.85546875" customWidth="1"/>
    <col min="9" max="9" width="35.42578125" customWidth="1"/>
    <col min="10" max="10" width="36.5703125" customWidth="1"/>
  </cols>
  <sheetData>
    <row r="1" spans="1:10" ht="15.75" thickBot="1" x14ac:dyDescent="0.3">
      <c r="A1" s="338" t="s">
        <v>660</v>
      </c>
      <c r="B1" s="339"/>
      <c r="C1" s="339"/>
      <c r="D1" s="339"/>
      <c r="E1" s="339"/>
      <c r="F1" s="339"/>
      <c r="G1" s="340"/>
      <c r="H1" s="273"/>
    </row>
    <row r="2" spans="1:10" ht="39.75" thickBot="1" x14ac:dyDescent="0.3">
      <c r="A2" s="248" t="s">
        <v>508</v>
      </c>
      <c r="B2" s="240" t="s">
        <v>168</v>
      </c>
      <c r="C2" s="248" t="s">
        <v>661</v>
      </c>
      <c r="D2" s="248" t="s">
        <v>662</v>
      </c>
      <c r="E2" s="248" t="s">
        <v>663</v>
      </c>
      <c r="F2" s="248" t="s">
        <v>664</v>
      </c>
      <c r="G2" s="248" t="s">
        <v>449</v>
      </c>
      <c r="H2" s="274" t="s">
        <v>718</v>
      </c>
      <c r="I2" s="45" t="s">
        <v>318</v>
      </c>
      <c r="J2" s="45" t="s">
        <v>319</v>
      </c>
    </row>
    <row r="3" spans="1:10" ht="24.95" customHeight="1" thickBot="1" x14ac:dyDescent="0.3">
      <c r="A3" s="248">
        <v>1</v>
      </c>
      <c r="B3" s="240" t="s">
        <v>665</v>
      </c>
      <c r="C3" s="242">
        <v>2</v>
      </c>
      <c r="D3" s="242">
        <v>2</v>
      </c>
      <c r="E3" s="243">
        <v>5</v>
      </c>
      <c r="F3" s="243">
        <v>7</v>
      </c>
      <c r="G3" s="243">
        <v>24</v>
      </c>
      <c r="H3" s="275">
        <v>24</v>
      </c>
      <c r="I3" t="s">
        <v>481</v>
      </c>
      <c r="J3" t="s">
        <v>482</v>
      </c>
    </row>
    <row r="4" spans="1:10" ht="24.95" customHeight="1" thickBot="1" x14ac:dyDescent="0.3">
      <c r="A4" s="248">
        <v>2</v>
      </c>
      <c r="B4" s="240" t="s">
        <v>666</v>
      </c>
      <c r="C4" s="242">
        <v>2</v>
      </c>
      <c r="D4" s="242">
        <v>2</v>
      </c>
      <c r="E4" s="243">
        <v>5</v>
      </c>
      <c r="F4" s="243">
        <v>7</v>
      </c>
      <c r="G4" s="243">
        <v>24</v>
      </c>
      <c r="H4" s="275"/>
      <c r="I4" t="s">
        <v>481</v>
      </c>
      <c r="J4" t="s">
        <v>482</v>
      </c>
    </row>
    <row r="5" spans="1:10" ht="24.95" customHeight="1" thickBot="1" x14ac:dyDescent="0.3">
      <c r="A5" s="248">
        <v>3</v>
      </c>
      <c r="B5" s="240" t="s">
        <v>667</v>
      </c>
      <c r="C5" s="242">
        <v>3</v>
      </c>
      <c r="D5" s="242">
        <v>2</v>
      </c>
      <c r="E5" s="244">
        <v>7.5</v>
      </c>
      <c r="F5" s="243">
        <v>10</v>
      </c>
      <c r="G5" s="244">
        <v>42.5</v>
      </c>
      <c r="H5" s="276">
        <v>42</v>
      </c>
      <c r="I5" t="s">
        <v>481</v>
      </c>
      <c r="J5" t="s">
        <v>482</v>
      </c>
    </row>
    <row r="6" spans="1:10" ht="24.95" customHeight="1" thickBot="1" x14ac:dyDescent="0.3">
      <c r="A6" s="248">
        <v>4</v>
      </c>
      <c r="B6" s="240" t="s">
        <v>668</v>
      </c>
      <c r="C6" s="242">
        <v>1</v>
      </c>
      <c r="D6" s="242">
        <v>2</v>
      </c>
      <c r="E6" s="244">
        <v>7.5</v>
      </c>
      <c r="F6" s="243">
        <v>10</v>
      </c>
      <c r="G6" s="244">
        <v>27.5</v>
      </c>
      <c r="H6" s="276"/>
      <c r="I6" t="s">
        <v>481</v>
      </c>
      <c r="J6" t="s">
        <v>482</v>
      </c>
    </row>
    <row r="7" spans="1:10" ht="24.95" customHeight="1" thickBot="1" x14ac:dyDescent="0.3">
      <c r="A7" s="248">
        <v>5</v>
      </c>
      <c r="B7" s="245" t="s">
        <v>669</v>
      </c>
      <c r="C7" s="242">
        <v>2</v>
      </c>
      <c r="D7" s="242">
        <v>2</v>
      </c>
      <c r="E7" s="243">
        <v>5</v>
      </c>
      <c r="F7" s="243">
        <v>7</v>
      </c>
      <c r="G7" s="243">
        <v>24</v>
      </c>
      <c r="H7" s="275">
        <v>24</v>
      </c>
      <c r="I7" t="s">
        <v>481</v>
      </c>
      <c r="J7" t="s">
        <v>482</v>
      </c>
    </row>
    <row r="8" spans="1:10" ht="24.95" customHeight="1" thickBot="1" x14ac:dyDescent="0.3">
      <c r="A8" s="248">
        <v>6</v>
      </c>
      <c r="B8" s="240" t="s">
        <v>670</v>
      </c>
      <c r="C8" s="242">
        <v>3</v>
      </c>
      <c r="D8" s="242">
        <v>5</v>
      </c>
      <c r="E8" s="243">
        <v>5</v>
      </c>
      <c r="F8" s="243">
        <v>7</v>
      </c>
      <c r="G8" s="243">
        <v>50</v>
      </c>
      <c r="H8" s="275">
        <v>50</v>
      </c>
      <c r="I8" t="s">
        <v>481</v>
      </c>
      <c r="J8" t="s">
        <v>482</v>
      </c>
    </row>
    <row r="9" spans="1:10" ht="24.95" customHeight="1" thickBot="1" x14ac:dyDescent="0.3">
      <c r="A9" s="248">
        <v>7</v>
      </c>
      <c r="B9" s="240" t="s">
        <v>475</v>
      </c>
      <c r="C9" s="242">
        <v>3</v>
      </c>
      <c r="D9" s="242">
        <v>13</v>
      </c>
      <c r="E9" s="244">
        <v>7.5</v>
      </c>
      <c r="F9" s="243">
        <v>10</v>
      </c>
      <c r="G9" s="244">
        <v>152.5</v>
      </c>
      <c r="H9" s="276">
        <v>152</v>
      </c>
      <c r="I9" t="s">
        <v>481</v>
      </c>
      <c r="J9" t="s">
        <v>482</v>
      </c>
    </row>
    <row r="10" spans="1:10" ht="24.95" customHeight="1" thickBot="1" x14ac:dyDescent="0.3">
      <c r="A10" s="248">
        <v>8</v>
      </c>
      <c r="B10" s="240" t="s">
        <v>197</v>
      </c>
      <c r="C10" s="242">
        <v>2</v>
      </c>
      <c r="D10" s="242">
        <v>9</v>
      </c>
      <c r="E10" s="244">
        <v>7.5</v>
      </c>
      <c r="F10" s="243">
        <v>10</v>
      </c>
      <c r="G10" s="244">
        <v>105</v>
      </c>
      <c r="H10" s="276">
        <v>105</v>
      </c>
      <c r="I10" t="s">
        <v>481</v>
      </c>
      <c r="J10" t="s">
        <v>482</v>
      </c>
    </row>
    <row r="11" spans="1:10" ht="24.95" customHeight="1" thickBot="1" x14ac:dyDescent="0.3">
      <c r="A11" s="248">
        <v>9</v>
      </c>
      <c r="B11" s="240" t="s">
        <v>671</v>
      </c>
      <c r="C11" s="242">
        <v>3</v>
      </c>
      <c r="D11" s="242">
        <v>2</v>
      </c>
      <c r="E11" s="243">
        <v>5</v>
      </c>
      <c r="F11" s="243">
        <v>7</v>
      </c>
      <c r="G11" s="243">
        <v>29</v>
      </c>
      <c r="H11" s="275">
        <v>29</v>
      </c>
      <c r="I11" t="s">
        <v>481</v>
      </c>
      <c r="J11" t="s">
        <v>482</v>
      </c>
    </row>
    <row r="12" spans="1:10" ht="24.95" customHeight="1" thickBot="1" x14ac:dyDescent="0.3">
      <c r="A12" s="248">
        <v>10</v>
      </c>
      <c r="B12" s="240" t="s">
        <v>672</v>
      </c>
      <c r="C12" s="242">
        <v>3</v>
      </c>
      <c r="D12" s="242">
        <v>2</v>
      </c>
      <c r="E12" s="243">
        <v>5</v>
      </c>
      <c r="F12" s="243">
        <v>7</v>
      </c>
      <c r="G12" s="243">
        <v>29</v>
      </c>
      <c r="H12" s="275">
        <v>29</v>
      </c>
      <c r="I12" t="s">
        <v>481</v>
      </c>
      <c r="J12" t="s">
        <v>482</v>
      </c>
    </row>
    <row r="13" spans="1:10" ht="24.95" customHeight="1" thickBot="1" x14ac:dyDescent="0.3">
      <c r="A13" s="248">
        <v>11</v>
      </c>
      <c r="B13" s="240" t="s">
        <v>198</v>
      </c>
      <c r="C13" s="242">
        <v>3</v>
      </c>
      <c r="D13" s="242">
        <v>4</v>
      </c>
      <c r="E13" s="244">
        <v>7.5</v>
      </c>
      <c r="F13" s="243">
        <v>10</v>
      </c>
      <c r="G13" s="244">
        <v>62.5</v>
      </c>
      <c r="H13" s="276">
        <v>62</v>
      </c>
      <c r="I13" t="s">
        <v>481</v>
      </c>
      <c r="J13" t="s">
        <v>482</v>
      </c>
    </row>
    <row r="14" spans="1:10" ht="24.95" customHeight="1" thickBot="1" x14ac:dyDescent="0.3">
      <c r="A14" s="248">
        <v>12</v>
      </c>
      <c r="B14" s="240" t="s">
        <v>236</v>
      </c>
      <c r="C14" s="242">
        <v>1</v>
      </c>
      <c r="D14" s="242">
        <v>9</v>
      </c>
      <c r="E14" s="244">
        <v>7.5</v>
      </c>
      <c r="F14" s="243">
        <v>10</v>
      </c>
      <c r="G14" s="244">
        <v>97.5</v>
      </c>
      <c r="H14" s="276">
        <v>97</v>
      </c>
      <c r="I14" t="s">
        <v>481</v>
      </c>
      <c r="J14" t="s">
        <v>482</v>
      </c>
    </row>
    <row r="15" spans="1:10" ht="24.95" customHeight="1" thickBot="1" x14ac:dyDescent="0.3">
      <c r="A15" s="248">
        <v>13</v>
      </c>
      <c r="B15" s="240" t="s">
        <v>673</v>
      </c>
      <c r="C15" s="242">
        <v>4</v>
      </c>
      <c r="D15" s="242">
        <v>3</v>
      </c>
      <c r="E15" s="244">
        <v>7.5</v>
      </c>
      <c r="F15" s="243">
        <v>10</v>
      </c>
      <c r="G15" s="244">
        <v>60</v>
      </c>
      <c r="H15" s="276">
        <v>60</v>
      </c>
      <c r="I15" t="s">
        <v>481</v>
      </c>
      <c r="J15" t="s">
        <v>482</v>
      </c>
    </row>
    <row r="16" spans="1:10" ht="24.95" customHeight="1" thickBot="1" x14ac:dyDescent="0.3">
      <c r="A16" s="248">
        <v>14</v>
      </c>
      <c r="B16" s="240" t="s">
        <v>458</v>
      </c>
      <c r="C16" s="242">
        <v>5</v>
      </c>
      <c r="D16" s="242">
        <v>11</v>
      </c>
      <c r="E16" s="244">
        <v>7.5</v>
      </c>
      <c r="F16" s="243">
        <v>10</v>
      </c>
      <c r="G16" s="244">
        <v>147.5</v>
      </c>
      <c r="H16" s="276">
        <v>147</v>
      </c>
      <c r="I16" t="s">
        <v>481</v>
      </c>
      <c r="J16" t="s">
        <v>482</v>
      </c>
    </row>
    <row r="17" spans="1:10" ht="24.95" customHeight="1" thickBot="1" x14ac:dyDescent="0.3">
      <c r="A17" s="248">
        <v>15</v>
      </c>
      <c r="B17" s="240" t="s">
        <v>674</v>
      </c>
      <c r="C17" s="242">
        <v>2</v>
      </c>
      <c r="D17" s="242">
        <v>4</v>
      </c>
      <c r="E17" s="244">
        <v>7.5</v>
      </c>
      <c r="F17" s="243">
        <v>10</v>
      </c>
      <c r="G17" s="244">
        <v>55</v>
      </c>
      <c r="H17" s="276">
        <v>55</v>
      </c>
      <c r="I17" t="s">
        <v>481</v>
      </c>
      <c r="J17" t="s">
        <v>482</v>
      </c>
    </row>
    <row r="18" spans="1:10" ht="24.95" customHeight="1" thickBot="1" x14ac:dyDescent="0.3">
      <c r="A18" s="248">
        <v>16</v>
      </c>
      <c r="B18" s="240" t="s">
        <v>675</v>
      </c>
      <c r="C18" s="242">
        <v>1</v>
      </c>
      <c r="D18" s="242">
        <v>1</v>
      </c>
      <c r="E18" s="244">
        <v>7.5</v>
      </c>
      <c r="F18" s="243">
        <v>10</v>
      </c>
      <c r="G18" s="244">
        <v>17.5</v>
      </c>
      <c r="H18" s="276">
        <v>17</v>
      </c>
      <c r="I18" t="s">
        <v>481</v>
      </c>
      <c r="J18" t="s">
        <v>482</v>
      </c>
    </row>
    <row r="19" spans="1:10" ht="24.95" customHeight="1" thickBot="1" x14ac:dyDescent="0.3">
      <c r="A19" s="248">
        <v>17</v>
      </c>
      <c r="B19" s="240" t="s">
        <v>676</v>
      </c>
      <c r="C19" s="242">
        <v>1</v>
      </c>
      <c r="D19" s="242">
        <v>4</v>
      </c>
      <c r="E19" s="244">
        <v>7.5</v>
      </c>
      <c r="F19" s="243">
        <v>10</v>
      </c>
      <c r="G19" s="244">
        <v>47.5</v>
      </c>
      <c r="H19" s="276">
        <v>47</v>
      </c>
      <c r="I19" t="s">
        <v>481</v>
      </c>
      <c r="J19" t="s">
        <v>482</v>
      </c>
    </row>
    <row r="20" spans="1:10" ht="24.95" customHeight="1" thickBot="1" x14ac:dyDescent="0.3">
      <c r="A20" s="248">
        <v>18</v>
      </c>
      <c r="B20" s="240" t="s">
        <v>677</v>
      </c>
      <c r="C20" s="242">
        <v>3</v>
      </c>
      <c r="D20" s="242">
        <v>1</v>
      </c>
      <c r="E20" s="243">
        <v>5</v>
      </c>
      <c r="F20" s="243">
        <v>7</v>
      </c>
      <c r="G20" s="243">
        <v>22</v>
      </c>
      <c r="H20" s="275">
        <v>22</v>
      </c>
      <c r="I20" t="s">
        <v>481</v>
      </c>
      <c r="J20" t="s">
        <v>482</v>
      </c>
    </row>
    <row r="21" spans="1:10" ht="24.95" customHeight="1" thickBot="1" x14ac:dyDescent="0.3">
      <c r="A21" s="248">
        <v>19</v>
      </c>
      <c r="B21" s="240" t="s">
        <v>678</v>
      </c>
      <c r="C21" s="242">
        <v>2</v>
      </c>
      <c r="D21" s="242">
        <v>2</v>
      </c>
      <c r="E21" s="243">
        <v>5</v>
      </c>
      <c r="F21" s="243">
        <v>7</v>
      </c>
      <c r="G21" s="243">
        <v>24</v>
      </c>
      <c r="H21" s="275">
        <v>24</v>
      </c>
      <c r="I21" t="s">
        <v>481</v>
      </c>
      <c r="J21" t="s">
        <v>482</v>
      </c>
    </row>
    <row r="22" spans="1:10" ht="24.95" customHeight="1" thickBot="1" x14ac:dyDescent="0.3">
      <c r="A22" s="248">
        <v>20</v>
      </c>
      <c r="B22" s="240" t="s">
        <v>679</v>
      </c>
      <c r="C22" s="242">
        <v>2</v>
      </c>
      <c r="D22" s="242">
        <v>3</v>
      </c>
      <c r="E22" s="243">
        <v>5</v>
      </c>
      <c r="F22" s="243">
        <v>7</v>
      </c>
      <c r="G22" s="243">
        <v>31</v>
      </c>
      <c r="H22" s="275">
        <v>31</v>
      </c>
      <c r="I22" t="s">
        <v>481</v>
      </c>
      <c r="J22" t="s">
        <v>482</v>
      </c>
    </row>
    <row r="23" spans="1:10" ht="24.95" customHeight="1" thickBot="1" x14ac:dyDescent="0.3">
      <c r="A23" s="248">
        <v>21</v>
      </c>
      <c r="B23" s="240" t="s">
        <v>680</v>
      </c>
      <c r="C23" s="242">
        <v>2</v>
      </c>
      <c r="D23" s="242">
        <v>2</v>
      </c>
      <c r="E23" s="243">
        <v>5</v>
      </c>
      <c r="F23" s="243">
        <v>7</v>
      </c>
      <c r="G23" s="243">
        <v>24</v>
      </c>
      <c r="H23" s="275">
        <v>24</v>
      </c>
      <c r="I23" t="s">
        <v>481</v>
      </c>
      <c r="J23" t="s">
        <v>482</v>
      </c>
    </row>
    <row r="24" spans="1:10" ht="24.95" customHeight="1" thickBot="1" x14ac:dyDescent="0.3">
      <c r="A24" s="248">
        <v>22</v>
      </c>
      <c r="B24" s="240" t="s">
        <v>681</v>
      </c>
      <c r="C24" s="242">
        <v>3</v>
      </c>
      <c r="D24" s="242">
        <v>6</v>
      </c>
      <c r="E24" s="244">
        <v>7.5</v>
      </c>
      <c r="F24" s="243">
        <v>10</v>
      </c>
      <c r="G24" s="244">
        <v>82.5</v>
      </c>
      <c r="H24" s="276">
        <v>0</v>
      </c>
      <c r="I24" t="s">
        <v>481</v>
      </c>
      <c r="J24" t="s">
        <v>482</v>
      </c>
    </row>
    <row r="25" spans="1:10" ht="24.95" customHeight="1" thickBot="1" x14ac:dyDescent="0.3">
      <c r="A25" s="248">
        <v>23</v>
      </c>
      <c r="B25" s="240" t="s">
        <v>682</v>
      </c>
      <c r="C25" s="242">
        <v>4</v>
      </c>
      <c r="D25" s="242">
        <v>6</v>
      </c>
      <c r="E25" s="244">
        <v>7.5</v>
      </c>
      <c r="F25" s="243">
        <v>10</v>
      </c>
      <c r="G25" s="244">
        <v>90</v>
      </c>
      <c r="H25" s="276">
        <v>90</v>
      </c>
      <c r="I25" t="s">
        <v>481</v>
      </c>
      <c r="J25" t="s">
        <v>482</v>
      </c>
    </row>
    <row r="26" spans="1:10" ht="24.95" customHeight="1" thickBot="1" x14ac:dyDescent="0.3">
      <c r="A26" s="248">
        <v>24</v>
      </c>
      <c r="B26" s="245" t="s">
        <v>683</v>
      </c>
      <c r="C26" s="242">
        <v>0</v>
      </c>
      <c r="D26" s="242">
        <v>6</v>
      </c>
      <c r="E26" s="243">
        <v>5</v>
      </c>
      <c r="F26" s="243">
        <v>7</v>
      </c>
      <c r="G26" s="243">
        <v>42</v>
      </c>
      <c r="H26" s="275"/>
      <c r="I26" t="s">
        <v>481</v>
      </c>
      <c r="J26" t="s">
        <v>482</v>
      </c>
    </row>
    <row r="27" spans="1:10" ht="24.95" customHeight="1" thickBot="1" x14ac:dyDescent="0.3">
      <c r="A27" s="248">
        <v>25</v>
      </c>
      <c r="B27" s="240" t="s">
        <v>684</v>
      </c>
      <c r="C27" s="242">
        <v>0</v>
      </c>
      <c r="D27" s="242">
        <v>5</v>
      </c>
      <c r="E27" s="243">
        <v>5</v>
      </c>
      <c r="F27" s="243">
        <v>7</v>
      </c>
      <c r="G27" s="243">
        <v>35</v>
      </c>
      <c r="H27" s="275">
        <v>35</v>
      </c>
      <c r="I27" t="s">
        <v>481</v>
      </c>
      <c r="J27" t="s">
        <v>482</v>
      </c>
    </row>
    <row r="28" spans="1:10" ht="24.95" customHeight="1" thickBot="1" x14ac:dyDescent="0.3">
      <c r="A28" s="248">
        <v>26</v>
      </c>
      <c r="B28" s="240" t="s">
        <v>685</v>
      </c>
      <c r="C28" s="242">
        <v>0</v>
      </c>
      <c r="D28" s="242">
        <v>8</v>
      </c>
      <c r="E28" s="243">
        <v>5</v>
      </c>
      <c r="F28" s="243">
        <v>7</v>
      </c>
      <c r="G28" s="243">
        <v>56</v>
      </c>
      <c r="H28" s="275">
        <v>56</v>
      </c>
      <c r="I28" t="s">
        <v>481</v>
      </c>
      <c r="J28" t="s">
        <v>482</v>
      </c>
    </row>
    <row r="29" spans="1:10" ht="24.95" customHeight="1" thickBot="1" x14ac:dyDescent="0.3">
      <c r="A29" s="248">
        <v>27</v>
      </c>
      <c r="B29" s="245" t="s">
        <v>686</v>
      </c>
      <c r="C29" s="242">
        <v>0</v>
      </c>
      <c r="D29" s="242">
        <v>10</v>
      </c>
      <c r="E29" s="243">
        <v>5</v>
      </c>
      <c r="F29" s="243">
        <v>7</v>
      </c>
      <c r="G29" s="243">
        <v>70</v>
      </c>
      <c r="H29" s="275">
        <v>70</v>
      </c>
      <c r="I29" t="s">
        <v>481</v>
      </c>
      <c r="J29" t="s">
        <v>482</v>
      </c>
    </row>
    <row r="30" spans="1:10" ht="24.95" customHeight="1" thickBot="1" x14ac:dyDescent="0.3">
      <c r="A30" s="248">
        <v>28</v>
      </c>
      <c r="B30" s="245" t="s">
        <v>687</v>
      </c>
      <c r="C30" s="242">
        <v>0</v>
      </c>
      <c r="D30" s="242">
        <v>11</v>
      </c>
      <c r="E30" s="243">
        <v>5</v>
      </c>
      <c r="F30" s="243">
        <v>7</v>
      </c>
      <c r="G30" s="243">
        <v>77</v>
      </c>
      <c r="H30" s="275">
        <v>77</v>
      </c>
      <c r="I30" t="s">
        <v>481</v>
      </c>
      <c r="J30" t="s">
        <v>482</v>
      </c>
    </row>
    <row r="31" spans="1:10" ht="24.95" customHeight="1" thickBot="1" x14ac:dyDescent="0.3">
      <c r="A31" s="248">
        <v>29</v>
      </c>
      <c r="B31" s="240" t="s">
        <v>456</v>
      </c>
      <c r="C31" s="242">
        <v>0</v>
      </c>
      <c r="D31" s="242">
        <v>9</v>
      </c>
      <c r="E31" s="244">
        <v>7.5</v>
      </c>
      <c r="F31" s="243">
        <v>10</v>
      </c>
      <c r="G31" s="244">
        <v>90</v>
      </c>
      <c r="H31" s="276"/>
      <c r="I31" t="s">
        <v>481</v>
      </c>
      <c r="J31" t="s">
        <v>482</v>
      </c>
    </row>
    <row r="32" spans="1:10" ht="24.95" customHeight="1" thickBot="1" x14ac:dyDescent="0.3">
      <c r="A32" s="248">
        <v>30</v>
      </c>
      <c r="B32" s="240" t="s">
        <v>465</v>
      </c>
      <c r="C32" s="242">
        <v>0</v>
      </c>
      <c r="D32" s="242">
        <v>6</v>
      </c>
      <c r="E32" s="244">
        <v>7.5</v>
      </c>
      <c r="F32" s="243">
        <v>10</v>
      </c>
      <c r="G32" s="244">
        <v>60</v>
      </c>
      <c r="H32" s="276">
        <v>60</v>
      </c>
      <c r="I32" t="s">
        <v>481</v>
      </c>
      <c r="J32" t="s">
        <v>482</v>
      </c>
    </row>
    <row r="33" spans="1:10" ht="24.95" customHeight="1" thickBot="1" x14ac:dyDescent="0.3">
      <c r="A33" s="248">
        <v>31</v>
      </c>
      <c r="B33" s="245" t="s">
        <v>179</v>
      </c>
      <c r="C33" s="242">
        <v>0</v>
      </c>
      <c r="D33" s="242">
        <v>5</v>
      </c>
      <c r="E33" s="244">
        <v>7.5</v>
      </c>
      <c r="F33" s="243">
        <v>10</v>
      </c>
      <c r="G33" s="244">
        <v>50</v>
      </c>
      <c r="H33" s="276">
        <v>50</v>
      </c>
      <c r="I33" t="s">
        <v>481</v>
      </c>
      <c r="J33" t="s">
        <v>482</v>
      </c>
    </row>
    <row r="34" spans="1:10" ht="24.95" customHeight="1" thickBot="1" x14ac:dyDescent="0.3">
      <c r="A34" s="248">
        <v>32</v>
      </c>
      <c r="B34" s="240" t="s">
        <v>688</v>
      </c>
      <c r="C34" s="242">
        <v>0</v>
      </c>
      <c r="D34" s="242">
        <v>5</v>
      </c>
      <c r="E34" s="244">
        <v>7.5</v>
      </c>
      <c r="F34" s="243">
        <v>10</v>
      </c>
      <c r="G34" s="244">
        <v>50</v>
      </c>
      <c r="H34" s="276">
        <v>50</v>
      </c>
      <c r="I34" t="s">
        <v>481</v>
      </c>
      <c r="J34" t="s">
        <v>482</v>
      </c>
    </row>
    <row r="35" spans="1:10" ht="24.95" customHeight="1" thickBot="1" x14ac:dyDescent="0.3">
      <c r="A35" s="248">
        <v>33</v>
      </c>
      <c r="B35" s="240" t="s">
        <v>479</v>
      </c>
      <c r="C35" s="242">
        <v>0</v>
      </c>
      <c r="D35" s="242">
        <v>10</v>
      </c>
      <c r="E35" s="244">
        <v>7.5</v>
      </c>
      <c r="F35" s="243">
        <v>10</v>
      </c>
      <c r="G35" s="244">
        <v>100</v>
      </c>
      <c r="H35" s="276">
        <v>100</v>
      </c>
      <c r="I35" t="s">
        <v>481</v>
      </c>
      <c r="J35" t="s">
        <v>482</v>
      </c>
    </row>
    <row r="36" spans="1:10" ht="24.95" customHeight="1" thickBot="1" x14ac:dyDescent="0.3">
      <c r="A36" s="248">
        <v>34</v>
      </c>
      <c r="B36" s="240" t="s">
        <v>463</v>
      </c>
      <c r="C36" s="242">
        <v>0</v>
      </c>
      <c r="D36" s="242">
        <v>7</v>
      </c>
      <c r="E36" s="244">
        <v>7.5</v>
      </c>
      <c r="F36" s="243">
        <v>10</v>
      </c>
      <c r="G36" s="244">
        <v>70</v>
      </c>
      <c r="H36" s="276">
        <v>70</v>
      </c>
      <c r="I36" t="s">
        <v>481</v>
      </c>
      <c r="J36" t="s">
        <v>482</v>
      </c>
    </row>
    <row r="37" spans="1:10" ht="24.95" customHeight="1" thickBot="1" x14ac:dyDescent="0.3">
      <c r="A37" s="248">
        <v>35</v>
      </c>
      <c r="B37" s="240" t="s">
        <v>182</v>
      </c>
      <c r="C37" s="242">
        <v>0</v>
      </c>
      <c r="D37" s="242">
        <v>11</v>
      </c>
      <c r="E37" s="244">
        <v>7.5</v>
      </c>
      <c r="F37" s="243">
        <v>10</v>
      </c>
      <c r="G37" s="244">
        <v>110</v>
      </c>
      <c r="H37" s="276">
        <v>110</v>
      </c>
      <c r="I37" t="s">
        <v>481</v>
      </c>
      <c r="J37" t="s">
        <v>482</v>
      </c>
    </row>
    <row r="38" spans="1:10" ht="24.95" customHeight="1" thickBot="1" x14ac:dyDescent="0.3">
      <c r="A38" s="248">
        <v>36</v>
      </c>
      <c r="B38" s="240" t="s">
        <v>689</v>
      </c>
      <c r="C38" s="242">
        <v>0</v>
      </c>
      <c r="D38" s="242">
        <v>6</v>
      </c>
      <c r="E38" s="243">
        <v>5</v>
      </c>
      <c r="F38" s="243">
        <v>7</v>
      </c>
      <c r="G38" s="243">
        <v>42</v>
      </c>
      <c r="H38" s="275"/>
      <c r="I38" t="s">
        <v>481</v>
      </c>
      <c r="J38" t="s">
        <v>482</v>
      </c>
    </row>
    <row r="39" spans="1:10" ht="24.95" customHeight="1" thickBot="1" x14ac:dyDescent="0.3">
      <c r="A39" s="248">
        <v>37</v>
      </c>
      <c r="B39" s="240" t="s">
        <v>690</v>
      </c>
      <c r="C39" s="242">
        <v>2</v>
      </c>
      <c r="D39" s="242">
        <v>4</v>
      </c>
      <c r="E39" s="243">
        <v>5</v>
      </c>
      <c r="F39" s="243">
        <v>7</v>
      </c>
      <c r="G39" s="243">
        <v>38</v>
      </c>
      <c r="H39" s="275">
        <v>38</v>
      </c>
      <c r="I39" t="s">
        <v>481</v>
      </c>
      <c r="J39" t="s">
        <v>482</v>
      </c>
    </row>
    <row r="40" spans="1:10" ht="24.95" customHeight="1" thickBot="1" x14ac:dyDescent="0.3">
      <c r="A40" s="248">
        <v>38</v>
      </c>
      <c r="B40" s="240" t="s">
        <v>478</v>
      </c>
      <c r="C40" s="242">
        <v>0</v>
      </c>
      <c r="D40" s="242">
        <v>5</v>
      </c>
      <c r="E40" s="244">
        <v>7.5</v>
      </c>
      <c r="F40" s="243">
        <v>10</v>
      </c>
      <c r="G40" s="244">
        <v>50</v>
      </c>
      <c r="H40" s="276"/>
      <c r="I40" t="s">
        <v>481</v>
      </c>
      <c r="J40" t="s">
        <v>482</v>
      </c>
    </row>
    <row r="41" spans="1:10" ht="24.95" customHeight="1" thickBot="1" x14ac:dyDescent="0.3">
      <c r="A41" s="248">
        <v>39</v>
      </c>
      <c r="B41" s="240" t="s">
        <v>691</v>
      </c>
      <c r="C41" s="242">
        <v>0</v>
      </c>
      <c r="D41" s="242">
        <v>7</v>
      </c>
      <c r="E41" s="244">
        <v>7.5</v>
      </c>
      <c r="F41" s="243">
        <v>10</v>
      </c>
      <c r="G41" s="244">
        <v>70</v>
      </c>
      <c r="H41" s="276">
        <v>70</v>
      </c>
      <c r="I41" t="s">
        <v>481</v>
      </c>
      <c r="J41" t="s">
        <v>482</v>
      </c>
    </row>
    <row r="42" spans="1:10" ht="24.95" customHeight="1" thickBot="1" x14ac:dyDescent="0.3">
      <c r="A42" s="248">
        <v>40</v>
      </c>
      <c r="B42" s="240" t="s">
        <v>692</v>
      </c>
      <c r="C42" s="242">
        <v>0</v>
      </c>
      <c r="D42" s="242">
        <v>4</v>
      </c>
      <c r="E42" s="244">
        <v>7.5</v>
      </c>
      <c r="F42" s="243">
        <v>10</v>
      </c>
      <c r="G42" s="244">
        <v>40</v>
      </c>
      <c r="H42" s="276">
        <v>40</v>
      </c>
      <c r="I42" t="s">
        <v>481</v>
      </c>
      <c r="J42" t="s">
        <v>482</v>
      </c>
    </row>
    <row r="43" spans="1:10" ht="24.95" customHeight="1" thickBot="1" x14ac:dyDescent="0.3">
      <c r="A43" s="248">
        <v>41</v>
      </c>
      <c r="B43" s="240" t="s">
        <v>461</v>
      </c>
      <c r="C43" s="242">
        <v>0</v>
      </c>
      <c r="D43" s="242">
        <v>7</v>
      </c>
      <c r="E43" s="244">
        <v>7.5</v>
      </c>
      <c r="F43" s="243">
        <v>10</v>
      </c>
      <c r="G43" s="244">
        <v>70</v>
      </c>
      <c r="H43" s="276">
        <v>70</v>
      </c>
      <c r="I43" t="s">
        <v>481</v>
      </c>
      <c r="J43" t="s">
        <v>482</v>
      </c>
    </row>
    <row r="44" spans="1:10" ht="24.95" customHeight="1" thickBot="1" x14ac:dyDescent="0.3">
      <c r="A44" s="248">
        <v>42</v>
      </c>
      <c r="B44" s="240" t="s">
        <v>693</v>
      </c>
      <c r="C44" s="242">
        <v>0</v>
      </c>
      <c r="D44" s="242">
        <v>6</v>
      </c>
      <c r="E44" s="243">
        <v>5</v>
      </c>
      <c r="F44" s="243">
        <v>7</v>
      </c>
      <c r="G44" s="243">
        <v>42</v>
      </c>
      <c r="H44" s="275">
        <v>42</v>
      </c>
      <c r="I44" t="s">
        <v>481</v>
      </c>
      <c r="J44" t="s">
        <v>482</v>
      </c>
    </row>
    <row r="45" spans="1:10" ht="24.95" customHeight="1" thickBot="1" x14ac:dyDescent="0.3">
      <c r="A45" s="248">
        <v>43</v>
      </c>
      <c r="B45" s="240" t="s">
        <v>196</v>
      </c>
      <c r="C45" s="242">
        <v>0</v>
      </c>
      <c r="D45" s="242">
        <v>4</v>
      </c>
      <c r="E45" s="244">
        <v>7.5</v>
      </c>
      <c r="F45" s="243">
        <v>10</v>
      </c>
      <c r="G45" s="244">
        <v>40</v>
      </c>
      <c r="H45" s="276">
        <v>40</v>
      </c>
      <c r="I45" t="s">
        <v>481</v>
      </c>
      <c r="J45" t="s">
        <v>482</v>
      </c>
    </row>
    <row r="46" spans="1:10" ht="24.95" customHeight="1" thickBot="1" x14ac:dyDescent="0.3">
      <c r="A46" s="248">
        <v>44</v>
      </c>
      <c r="B46" s="240" t="s">
        <v>694</v>
      </c>
      <c r="C46" s="242">
        <v>0</v>
      </c>
      <c r="D46" s="242">
        <v>4</v>
      </c>
      <c r="E46" s="243">
        <v>5</v>
      </c>
      <c r="F46" s="243">
        <v>7</v>
      </c>
      <c r="G46" s="243">
        <v>28</v>
      </c>
      <c r="H46" s="275">
        <v>28</v>
      </c>
      <c r="I46" t="s">
        <v>481</v>
      </c>
      <c r="J46" t="s">
        <v>482</v>
      </c>
    </row>
    <row r="47" spans="1:10" ht="24.95" customHeight="1" thickBot="1" x14ac:dyDescent="0.3">
      <c r="A47" s="248">
        <v>45</v>
      </c>
      <c r="B47" s="240" t="s">
        <v>695</v>
      </c>
      <c r="C47" s="242">
        <v>0</v>
      </c>
      <c r="D47" s="242">
        <v>4</v>
      </c>
      <c r="E47" s="243">
        <v>5</v>
      </c>
      <c r="F47" s="243">
        <v>7</v>
      </c>
      <c r="G47" s="243">
        <v>28</v>
      </c>
      <c r="H47" s="275">
        <v>28</v>
      </c>
      <c r="I47" t="s">
        <v>481</v>
      </c>
      <c r="J47" t="s">
        <v>482</v>
      </c>
    </row>
    <row r="48" spans="1:10" ht="24.95" customHeight="1" thickBot="1" x14ac:dyDescent="0.3">
      <c r="A48" s="248">
        <v>46</v>
      </c>
      <c r="B48" s="245" t="s">
        <v>696</v>
      </c>
      <c r="C48" s="242">
        <v>0</v>
      </c>
      <c r="D48" s="242">
        <v>5</v>
      </c>
      <c r="E48" s="243">
        <v>5</v>
      </c>
      <c r="F48" s="243">
        <v>7</v>
      </c>
      <c r="G48" s="243">
        <v>35</v>
      </c>
      <c r="H48" s="275">
        <v>35</v>
      </c>
      <c r="I48" t="s">
        <v>481</v>
      </c>
      <c r="J48" t="s">
        <v>482</v>
      </c>
    </row>
    <row r="49" spans="1:10" ht="24.95" customHeight="1" thickBot="1" x14ac:dyDescent="0.3">
      <c r="A49" s="248">
        <v>47</v>
      </c>
      <c r="B49" s="245" t="s">
        <v>218</v>
      </c>
      <c r="C49" s="242">
        <v>0</v>
      </c>
      <c r="D49" s="242">
        <v>1</v>
      </c>
      <c r="E49" s="244">
        <v>7.5</v>
      </c>
      <c r="F49" s="243">
        <v>10</v>
      </c>
      <c r="G49" s="244">
        <v>10</v>
      </c>
      <c r="H49" s="276">
        <v>10</v>
      </c>
      <c r="I49" t="s">
        <v>481</v>
      </c>
      <c r="J49" t="s">
        <v>482</v>
      </c>
    </row>
    <row r="50" spans="1:10" ht="24.95" customHeight="1" thickBot="1" x14ac:dyDescent="0.3">
      <c r="A50" s="248">
        <v>48</v>
      </c>
      <c r="B50" s="240" t="s">
        <v>457</v>
      </c>
      <c r="C50" s="242">
        <v>0</v>
      </c>
      <c r="D50" s="242">
        <v>1</v>
      </c>
      <c r="E50" s="244">
        <v>7.5</v>
      </c>
      <c r="F50" s="243">
        <v>10</v>
      </c>
      <c r="G50" s="244">
        <v>10</v>
      </c>
      <c r="H50" s="276">
        <v>10</v>
      </c>
      <c r="I50" t="s">
        <v>734</v>
      </c>
      <c r="J50" t="s">
        <v>482</v>
      </c>
    </row>
    <row r="51" spans="1:10" ht="18" thickBot="1" x14ac:dyDescent="0.3">
      <c r="A51" s="341" t="s">
        <v>697</v>
      </c>
      <c r="B51" s="342"/>
      <c r="C51" s="246">
        <v>59</v>
      </c>
      <c r="D51" s="246">
        <v>248</v>
      </c>
      <c r="E51" s="240"/>
      <c r="F51" s="240"/>
      <c r="G51" s="247">
        <v>2582</v>
      </c>
      <c r="H51" s="277">
        <f>SUM(H3:H50)</f>
        <v>2220</v>
      </c>
    </row>
  </sheetData>
  <mergeCells count="2">
    <mergeCell ref="A1:G1"/>
    <mergeCell ref="A51:B51"/>
  </mergeCells>
  <pageMargins left="0.70866141732283472" right="0.70866141732283472" top="0.74803149606299213" bottom="0.74803149606299213" header="0.31496062992125984" footer="0.31496062992125984"/>
  <pageSetup paperSize="9" scale="73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D20"/>
  <sheetViews>
    <sheetView workbookViewId="0">
      <selection activeCell="F25" sqref="F25"/>
    </sheetView>
  </sheetViews>
  <sheetFormatPr defaultRowHeight="15" x14ac:dyDescent="0.25"/>
  <cols>
    <col min="1" max="1" width="16.140625" bestFit="1" customWidth="1"/>
  </cols>
  <sheetData>
    <row r="1" spans="1:4" x14ac:dyDescent="0.25">
      <c r="A1" s="283" t="s">
        <v>754</v>
      </c>
    </row>
    <row r="2" spans="1:4" x14ac:dyDescent="0.25">
      <c r="A2" s="283" t="s">
        <v>750</v>
      </c>
    </row>
    <row r="3" spans="1:4" x14ac:dyDescent="0.25">
      <c r="A3" t="s">
        <v>752</v>
      </c>
      <c r="B3">
        <v>80</v>
      </c>
      <c r="C3">
        <v>1000</v>
      </c>
      <c r="D3">
        <f>B3*C3</f>
        <v>80000</v>
      </c>
    </row>
    <row r="4" spans="1:4" x14ac:dyDescent="0.25">
      <c r="A4" t="s">
        <v>753</v>
      </c>
      <c r="B4">
        <v>80</v>
      </c>
      <c r="C4">
        <v>1200</v>
      </c>
      <c r="D4">
        <f>B4*C4</f>
        <v>96000</v>
      </c>
    </row>
    <row r="5" spans="1:4" x14ac:dyDescent="0.25">
      <c r="A5" t="s">
        <v>755</v>
      </c>
      <c r="D5">
        <v>40000</v>
      </c>
    </row>
    <row r="6" spans="1:4" x14ac:dyDescent="0.25">
      <c r="A6" t="s">
        <v>729</v>
      </c>
      <c r="D6">
        <v>15000</v>
      </c>
    </row>
    <row r="7" spans="1:4" x14ac:dyDescent="0.25">
      <c r="D7" s="283">
        <f>SUM(D3:D6)</f>
        <v>231000</v>
      </c>
    </row>
    <row r="9" spans="1:4" x14ac:dyDescent="0.25">
      <c r="A9" s="283" t="s">
        <v>751</v>
      </c>
    </row>
    <row r="10" spans="1:4" x14ac:dyDescent="0.25">
      <c r="A10" t="s">
        <v>756</v>
      </c>
      <c r="D10">
        <v>40000</v>
      </c>
    </row>
    <row r="11" spans="1:4" x14ac:dyDescent="0.25">
      <c r="A11" t="s">
        <v>757</v>
      </c>
      <c r="D11">
        <v>62000</v>
      </c>
    </row>
    <row r="12" spans="1:4" x14ac:dyDescent="0.25">
      <c r="A12" t="s">
        <v>758</v>
      </c>
      <c r="D12">
        <v>60000</v>
      </c>
    </row>
    <row r="13" spans="1:4" x14ac:dyDescent="0.25">
      <c r="A13" t="s">
        <v>759</v>
      </c>
      <c r="B13">
        <v>20</v>
      </c>
      <c r="C13">
        <v>100</v>
      </c>
      <c r="D13">
        <f>B13*C13</f>
        <v>2000</v>
      </c>
    </row>
    <row r="14" spans="1:4" x14ac:dyDescent="0.25">
      <c r="A14" t="s">
        <v>36</v>
      </c>
      <c r="D14">
        <v>13000</v>
      </c>
    </row>
    <row r="15" spans="1:4" x14ac:dyDescent="0.25">
      <c r="A15" t="s">
        <v>277</v>
      </c>
      <c r="D15">
        <v>7000</v>
      </c>
    </row>
    <row r="16" spans="1:4" x14ac:dyDescent="0.25">
      <c r="A16" t="s">
        <v>760</v>
      </c>
      <c r="D16">
        <v>15000</v>
      </c>
    </row>
    <row r="17" spans="1:4" x14ac:dyDescent="0.25">
      <c r="A17" t="s">
        <v>64</v>
      </c>
      <c r="D17">
        <v>10000</v>
      </c>
    </row>
    <row r="18" spans="1:4" x14ac:dyDescent="0.25">
      <c r="A18" t="s">
        <v>41</v>
      </c>
      <c r="D18">
        <v>15000</v>
      </c>
    </row>
    <row r="19" spans="1:4" x14ac:dyDescent="0.25">
      <c r="A19" t="s">
        <v>761</v>
      </c>
      <c r="D19">
        <v>1000</v>
      </c>
    </row>
    <row r="20" spans="1:4" x14ac:dyDescent="0.25">
      <c r="D20" s="283">
        <f>SUM(D10:D19)</f>
        <v>225000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92D050"/>
    <pageSetUpPr fitToPage="1"/>
  </sheetPr>
  <dimension ref="A2:Y321"/>
  <sheetViews>
    <sheetView workbookViewId="0">
      <pane ySplit="8" topLeftCell="A258" activePane="bottomLeft" state="frozen"/>
      <selection activeCell="J21" sqref="J21"/>
      <selection pane="bottomLeft" activeCell="E269" sqref="E269:E272"/>
    </sheetView>
  </sheetViews>
  <sheetFormatPr defaultColWidth="11.42578125" defaultRowHeight="12.75" x14ac:dyDescent="0.2"/>
  <cols>
    <col min="1" max="1" width="14.85546875" style="12" customWidth="1"/>
    <col min="2" max="2" width="49.140625" style="1" bestFit="1" customWidth="1"/>
    <col min="3" max="4" width="11.42578125" style="104" customWidth="1"/>
    <col min="5" max="5" width="11.42578125" style="10" customWidth="1"/>
    <col min="6" max="6" width="11.42578125" style="9" customWidth="1"/>
    <col min="7" max="7" width="13.42578125" style="9" customWidth="1"/>
    <col min="8" max="8" width="13.5703125" style="9" customWidth="1"/>
    <col min="9" max="10" width="17.5703125" style="9" customWidth="1"/>
    <col min="11" max="11" width="11.42578125" style="9" customWidth="1"/>
    <col min="12" max="12" width="2" style="9" customWidth="1"/>
    <col min="13" max="18" width="11.42578125" style="1"/>
    <col min="19" max="19" width="27.28515625" style="1" bestFit="1" customWidth="1"/>
    <col min="20" max="23" width="13.28515625" style="1" customWidth="1"/>
    <col min="24" max="16384" width="11.42578125" style="1"/>
  </cols>
  <sheetData>
    <row r="2" spans="1:25" x14ac:dyDescent="0.2">
      <c r="A2" s="8" t="s">
        <v>6</v>
      </c>
      <c r="H2" s="11" t="s">
        <v>13</v>
      </c>
    </row>
    <row r="3" spans="1:25" ht="18" customHeight="1" x14ac:dyDescent="0.2">
      <c r="A3" s="8"/>
      <c r="C3" s="104" t="s">
        <v>16</v>
      </c>
      <c r="H3" s="11"/>
      <c r="L3" s="1"/>
    </row>
    <row r="4" spans="1:25" ht="18" customHeight="1" thickBot="1" x14ac:dyDescent="0.25">
      <c r="A4" s="8"/>
      <c r="H4" s="11"/>
      <c r="L4" s="1"/>
    </row>
    <row r="5" spans="1:25" ht="13.5" thickBot="1" x14ac:dyDescent="0.25">
      <c r="C5" s="110"/>
      <c r="D5" s="105"/>
      <c r="E5" s="36"/>
      <c r="F5" s="20"/>
      <c r="G5" s="20"/>
      <c r="H5" s="37" t="s">
        <v>12</v>
      </c>
      <c r="I5" s="37"/>
      <c r="J5" s="37"/>
      <c r="K5" s="38"/>
      <c r="L5" s="1"/>
      <c r="M5" s="294" t="s">
        <v>11</v>
      </c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6"/>
    </row>
    <row r="6" spans="1:25" ht="15" customHeight="1" x14ac:dyDescent="0.2">
      <c r="F6" s="35">
        <v>2016</v>
      </c>
      <c r="G6" s="35">
        <v>2016</v>
      </c>
      <c r="H6" s="35">
        <v>2016</v>
      </c>
      <c r="I6" s="35">
        <v>2016</v>
      </c>
      <c r="J6" s="35">
        <v>2017</v>
      </c>
      <c r="K6" s="14"/>
      <c r="L6" s="1"/>
      <c r="M6" s="16">
        <v>2016</v>
      </c>
      <c r="N6" s="16">
        <v>2016</v>
      </c>
      <c r="O6" s="16">
        <v>2016</v>
      </c>
      <c r="P6" s="16">
        <v>2016</v>
      </c>
      <c r="Q6" s="13" t="s">
        <v>23</v>
      </c>
      <c r="R6" s="13">
        <v>2016</v>
      </c>
      <c r="S6" s="13">
        <v>2016</v>
      </c>
      <c r="T6" s="13">
        <v>2016</v>
      </c>
      <c r="U6" s="13">
        <v>2016</v>
      </c>
      <c r="V6" s="13">
        <v>2016</v>
      </c>
      <c r="W6" s="13">
        <v>2016</v>
      </c>
      <c r="X6" s="14"/>
      <c r="Y6" s="15"/>
    </row>
    <row r="7" spans="1:25" ht="15" customHeight="1" x14ac:dyDescent="0.2">
      <c r="A7" s="17" t="s">
        <v>8</v>
      </c>
      <c r="B7" s="18" t="s">
        <v>9</v>
      </c>
      <c r="C7" s="106" t="s">
        <v>10</v>
      </c>
      <c r="D7" s="106" t="s">
        <v>14</v>
      </c>
      <c r="E7" s="19" t="s">
        <v>15</v>
      </c>
      <c r="F7" s="35" t="s">
        <v>7</v>
      </c>
      <c r="G7" s="35" t="s">
        <v>599</v>
      </c>
      <c r="H7" s="35" t="s">
        <v>105</v>
      </c>
      <c r="I7" s="30" t="s">
        <v>35</v>
      </c>
      <c r="J7" s="35" t="s">
        <v>35</v>
      </c>
      <c r="K7" s="30" t="s">
        <v>37</v>
      </c>
      <c r="L7" s="1"/>
      <c r="M7" s="30" t="s">
        <v>39</v>
      </c>
      <c r="N7" s="35" t="s">
        <v>602</v>
      </c>
      <c r="O7" s="35" t="s">
        <v>483</v>
      </c>
      <c r="P7" s="35" t="s">
        <v>491</v>
      </c>
      <c r="Q7" s="30" t="s">
        <v>2</v>
      </c>
      <c r="R7" s="30" t="s">
        <v>36</v>
      </c>
      <c r="S7" s="35" t="s">
        <v>279</v>
      </c>
      <c r="T7" s="35" t="s">
        <v>277</v>
      </c>
      <c r="U7" s="35" t="s">
        <v>278</v>
      </c>
      <c r="V7" s="35" t="s">
        <v>603</v>
      </c>
      <c r="W7" s="35" t="s">
        <v>64</v>
      </c>
      <c r="X7" s="30" t="s">
        <v>5</v>
      </c>
      <c r="Y7" s="15"/>
    </row>
    <row r="8" spans="1:25" ht="15" customHeight="1" x14ac:dyDescent="0.2">
      <c r="C8" s="106" t="s">
        <v>4</v>
      </c>
      <c r="D8" s="106" t="s">
        <v>4</v>
      </c>
      <c r="E8" s="19" t="s">
        <v>4</v>
      </c>
      <c r="F8" s="30" t="s">
        <v>4</v>
      </c>
      <c r="G8" s="35"/>
      <c r="H8" s="30" t="s">
        <v>4</v>
      </c>
      <c r="I8" s="30" t="s">
        <v>4</v>
      </c>
      <c r="J8" s="35" t="s">
        <v>4</v>
      </c>
      <c r="K8" s="30" t="s">
        <v>4</v>
      </c>
      <c r="L8" s="1"/>
      <c r="M8" s="30" t="s">
        <v>4</v>
      </c>
      <c r="N8" s="35"/>
      <c r="O8" s="35"/>
      <c r="P8" s="35"/>
      <c r="Q8" s="30" t="s">
        <v>4</v>
      </c>
      <c r="R8" s="30" t="s">
        <v>4</v>
      </c>
      <c r="S8" s="35" t="s">
        <v>280</v>
      </c>
      <c r="T8" s="35"/>
      <c r="U8" s="35"/>
      <c r="V8" s="35"/>
      <c r="W8" s="35" t="s">
        <v>4</v>
      </c>
      <c r="X8" s="30" t="s">
        <v>4</v>
      </c>
      <c r="Y8" s="15"/>
    </row>
    <row r="9" spans="1:25" ht="15" customHeight="1" x14ac:dyDescent="0.2">
      <c r="A9" s="12">
        <v>42370</v>
      </c>
      <c r="B9" s="1" t="s">
        <v>34</v>
      </c>
      <c r="C9" s="111"/>
      <c r="E9" s="10">
        <v>0</v>
      </c>
      <c r="L9" s="1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</row>
    <row r="10" spans="1:25" x14ac:dyDescent="0.2">
      <c r="A10" s="29">
        <v>42384</v>
      </c>
      <c r="B10" s="1" t="s">
        <v>43</v>
      </c>
      <c r="D10" s="104">
        <v>900</v>
      </c>
      <c r="E10" s="10">
        <f>E9+C10-D10</f>
        <v>-900</v>
      </c>
      <c r="F10" s="1"/>
      <c r="G10" s="1"/>
      <c r="H10" s="1"/>
      <c r="I10" s="1"/>
      <c r="J10" s="1"/>
      <c r="K10" s="1"/>
      <c r="L10" s="1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>
        <v>900</v>
      </c>
      <c r="X10" s="104" t="s">
        <v>16</v>
      </c>
    </row>
    <row r="11" spans="1:25" x14ac:dyDescent="0.2">
      <c r="A11" s="29">
        <v>42384</v>
      </c>
      <c r="B11" s="1" t="s">
        <v>44</v>
      </c>
      <c r="D11" s="104">
        <v>60</v>
      </c>
      <c r="E11" s="10">
        <f t="shared" ref="E11:E80" si="0">E10+C11-D11</f>
        <v>-960</v>
      </c>
      <c r="F11" s="1"/>
      <c r="G11" s="1"/>
      <c r="H11" s="1"/>
      <c r="I11" s="1"/>
      <c r="J11" s="1"/>
      <c r="K11" s="1"/>
      <c r="L11" s="1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>
        <v>60</v>
      </c>
    </row>
    <row r="12" spans="1:25" x14ac:dyDescent="0.2">
      <c r="A12" s="29">
        <v>42399</v>
      </c>
      <c r="B12" s="1" t="s">
        <v>56</v>
      </c>
      <c r="C12" s="104">
        <v>1000</v>
      </c>
      <c r="E12" s="10">
        <f t="shared" si="0"/>
        <v>40</v>
      </c>
      <c r="F12" s="1"/>
      <c r="G12" s="1"/>
      <c r="H12" s="1"/>
      <c r="I12" s="1">
        <v>1000</v>
      </c>
      <c r="J12" s="1"/>
      <c r="K12" s="1"/>
      <c r="L12" s="1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</row>
    <row r="13" spans="1:25" x14ac:dyDescent="0.2">
      <c r="A13" s="29">
        <v>42402</v>
      </c>
      <c r="B13" s="1" t="s">
        <v>46</v>
      </c>
      <c r="C13" s="104">
        <v>1000</v>
      </c>
      <c r="E13" s="10">
        <f t="shared" si="0"/>
        <v>1040</v>
      </c>
      <c r="F13" s="1"/>
      <c r="G13" s="1"/>
      <c r="H13" s="1"/>
      <c r="I13" s="1">
        <v>1000</v>
      </c>
      <c r="J13" s="1"/>
      <c r="K13" s="1"/>
      <c r="L13" s="1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</row>
    <row r="14" spans="1:25" x14ac:dyDescent="0.2">
      <c r="A14" s="29">
        <v>42403</v>
      </c>
      <c r="B14" s="1" t="s">
        <v>51</v>
      </c>
      <c r="C14" s="107">
        <v>1000</v>
      </c>
      <c r="D14" s="107"/>
      <c r="E14" s="10">
        <f t="shared" si="0"/>
        <v>2040</v>
      </c>
      <c r="F14" s="27"/>
      <c r="G14" s="27"/>
      <c r="H14" s="27"/>
      <c r="I14" s="27">
        <v>1000</v>
      </c>
      <c r="J14" s="27"/>
      <c r="K14" s="27"/>
      <c r="L14" s="2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spans="1:25" x14ac:dyDescent="0.2">
      <c r="A15" s="29">
        <v>42403</v>
      </c>
      <c r="B15" s="1" t="s">
        <v>57</v>
      </c>
      <c r="C15" s="107">
        <v>1000</v>
      </c>
      <c r="D15" s="107"/>
      <c r="E15" s="10">
        <f t="shared" si="0"/>
        <v>3040</v>
      </c>
      <c r="F15" s="27"/>
      <c r="G15" s="27"/>
      <c r="H15" s="27"/>
      <c r="I15" s="27">
        <v>1000</v>
      </c>
      <c r="J15" s="27"/>
      <c r="K15" s="27"/>
      <c r="L15" s="2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spans="1:25" x14ac:dyDescent="0.2">
      <c r="A16" s="29">
        <v>42407</v>
      </c>
      <c r="B16" s="1" t="s">
        <v>49</v>
      </c>
      <c r="C16" s="107">
        <v>1000</v>
      </c>
      <c r="D16" s="107"/>
      <c r="E16" s="10">
        <f t="shared" si="0"/>
        <v>4040</v>
      </c>
      <c r="F16" s="27"/>
      <c r="G16" s="27"/>
      <c r="H16" s="27"/>
      <c r="I16" s="27">
        <v>1000</v>
      </c>
      <c r="J16" s="27"/>
      <c r="K16" s="27"/>
      <c r="L16" s="2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</row>
    <row r="17" spans="1:24" x14ac:dyDescent="0.2">
      <c r="A17" s="29">
        <v>42411</v>
      </c>
      <c r="B17" s="1" t="s">
        <v>50</v>
      </c>
      <c r="C17" s="107">
        <v>1000</v>
      </c>
      <c r="D17" s="107"/>
      <c r="E17" s="10">
        <f t="shared" si="0"/>
        <v>5040</v>
      </c>
      <c r="F17" s="27"/>
      <c r="G17" s="27"/>
      <c r="H17" s="27"/>
      <c r="I17" s="27">
        <v>1000</v>
      </c>
      <c r="J17" s="27"/>
      <c r="K17" s="27"/>
      <c r="L17" s="2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</row>
    <row r="18" spans="1:24" x14ac:dyDescent="0.2">
      <c r="A18" s="29">
        <v>42411</v>
      </c>
      <c r="B18" s="1" t="s">
        <v>62</v>
      </c>
      <c r="C18" s="107">
        <v>1000</v>
      </c>
      <c r="D18" s="107"/>
      <c r="E18" s="10">
        <f t="shared" si="0"/>
        <v>6040</v>
      </c>
      <c r="F18" s="27"/>
      <c r="G18" s="27"/>
      <c r="H18" s="27"/>
      <c r="I18" s="27">
        <v>1000</v>
      </c>
      <c r="J18" s="27"/>
      <c r="K18" s="27"/>
      <c r="L18" s="2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</row>
    <row r="19" spans="1:24" x14ac:dyDescent="0.2">
      <c r="A19" s="29">
        <v>42412</v>
      </c>
      <c r="B19" s="1" t="s">
        <v>48</v>
      </c>
      <c r="C19" s="107">
        <v>5000</v>
      </c>
      <c r="D19" s="107"/>
      <c r="E19" s="10">
        <f t="shared" si="0"/>
        <v>11040</v>
      </c>
      <c r="F19" s="27"/>
      <c r="G19" s="27"/>
      <c r="H19" s="27"/>
      <c r="I19" s="27">
        <v>5000</v>
      </c>
      <c r="J19" s="27"/>
      <c r="K19" s="27"/>
      <c r="L19" s="2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  <row r="20" spans="1:24" ht="13.5" customHeight="1" x14ac:dyDescent="0.2">
      <c r="A20" s="29">
        <v>42413</v>
      </c>
      <c r="B20" s="1" t="s">
        <v>58</v>
      </c>
      <c r="C20" s="107">
        <v>1000</v>
      </c>
      <c r="D20" s="107"/>
      <c r="E20" s="10">
        <f t="shared" si="0"/>
        <v>12040</v>
      </c>
      <c r="F20" s="27"/>
      <c r="G20" s="27"/>
      <c r="H20" s="27"/>
      <c r="I20" s="27">
        <v>1000</v>
      </c>
      <c r="J20" s="27"/>
      <c r="K20" s="27"/>
      <c r="L20" s="2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</row>
    <row r="21" spans="1:24" x14ac:dyDescent="0.2">
      <c r="A21" s="29">
        <v>42413</v>
      </c>
      <c r="B21" s="1" t="s">
        <v>59</v>
      </c>
      <c r="C21" s="107">
        <v>1000</v>
      </c>
      <c r="D21" s="107"/>
      <c r="E21" s="10">
        <f t="shared" si="0"/>
        <v>13040</v>
      </c>
      <c r="F21" s="27"/>
      <c r="G21" s="27"/>
      <c r="H21" s="27"/>
      <c r="I21" s="27">
        <v>1000</v>
      </c>
      <c r="J21" s="27"/>
      <c r="K21" s="27"/>
      <c r="L21" s="2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</row>
    <row r="22" spans="1:24" x14ac:dyDescent="0.2">
      <c r="A22" s="29">
        <v>42413</v>
      </c>
      <c r="B22" s="1" t="s">
        <v>61</v>
      </c>
      <c r="C22" s="107">
        <v>1000</v>
      </c>
      <c r="D22" s="107"/>
      <c r="E22" s="10">
        <f t="shared" si="0"/>
        <v>14040</v>
      </c>
      <c r="F22" s="27"/>
      <c r="G22" s="27"/>
      <c r="H22" s="27"/>
      <c r="I22" s="27">
        <v>1000</v>
      </c>
      <c r="J22" s="27"/>
      <c r="K22" s="27"/>
      <c r="L22" s="2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</row>
    <row r="23" spans="1:24" x14ac:dyDescent="0.2">
      <c r="A23" s="29">
        <v>42413</v>
      </c>
      <c r="B23" s="1" t="s">
        <v>60</v>
      </c>
      <c r="C23" s="107">
        <v>800</v>
      </c>
      <c r="D23" s="107"/>
      <c r="E23" s="10">
        <f t="shared" si="0"/>
        <v>14840</v>
      </c>
      <c r="F23" s="27"/>
      <c r="G23" s="27"/>
      <c r="H23" s="27"/>
      <c r="I23" s="27">
        <v>800</v>
      </c>
      <c r="J23" s="27"/>
      <c r="K23" s="27"/>
      <c r="L23" s="2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</row>
    <row r="24" spans="1:24" x14ac:dyDescent="0.2">
      <c r="A24" s="29">
        <v>42413</v>
      </c>
      <c r="B24" s="1" t="s">
        <v>47</v>
      </c>
      <c r="C24" s="107">
        <v>8000</v>
      </c>
      <c r="D24" s="107"/>
      <c r="E24" s="10">
        <f t="shared" si="0"/>
        <v>22840</v>
      </c>
      <c r="F24" s="27"/>
      <c r="G24" s="27"/>
      <c r="H24" s="27"/>
      <c r="I24" s="27">
        <v>8000</v>
      </c>
      <c r="J24" s="27"/>
      <c r="K24" s="27"/>
      <c r="L24" s="2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</row>
    <row r="25" spans="1:24" x14ac:dyDescent="0.2">
      <c r="A25" s="29">
        <v>42413</v>
      </c>
      <c r="B25" s="1" t="s">
        <v>53</v>
      </c>
      <c r="C25" s="107">
        <v>2000</v>
      </c>
      <c r="D25" s="107"/>
      <c r="E25" s="10">
        <f t="shared" si="0"/>
        <v>24840</v>
      </c>
      <c r="F25" s="27"/>
      <c r="G25" s="27"/>
      <c r="H25" s="27"/>
      <c r="I25" s="27">
        <v>2000</v>
      </c>
      <c r="J25" s="27"/>
      <c r="K25" s="27"/>
      <c r="L25" s="2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</row>
    <row r="26" spans="1:24" x14ac:dyDescent="0.2">
      <c r="A26" s="29">
        <v>42417</v>
      </c>
      <c r="B26" s="1" t="s">
        <v>45</v>
      </c>
      <c r="C26" s="107">
        <v>6000</v>
      </c>
      <c r="D26" s="107"/>
      <c r="E26" s="10">
        <f t="shared" si="0"/>
        <v>30840</v>
      </c>
      <c r="F26" s="27"/>
      <c r="G26" s="27"/>
      <c r="H26" s="27"/>
      <c r="I26" s="27">
        <v>6000</v>
      </c>
      <c r="J26" s="27"/>
      <c r="K26" s="27"/>
      <c r="L26" s="2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</row>
    <row r="27" spans="1:24" x14ac:dyDescent="0.2">
      <c r="A27" s="29">
        <v>42420</v>
      </c>
      <c r="B27" s="1" t="s">
        <v>60</v>
      </c>
      <c r="C27" s="107">
        <v>200</v>
      </c>
      <c r="D27" s="107"/>
      <c r="E27" s="10">
        <f t="shared" si="0"/>
        <v>31040</v>
      </c>
      <c r="F27" s="27"/>
      <c r="G27" s="27"/>
      <c r="H27" s="27"/>
      <c r="I27" s="27">
        <v>200</v>
      </c>
      <c r="J27" s="27"/>
      <c r="K27" s="27"/>
      <c r="L27" s="2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</row>
    <row r="28" spans="1:24" x14ac:dyDescent="0.2">
      <c r="A28" s="29">
        <v>42422</v>
      </c>
      <c r="B28" s="1" t="s">
        <v>63</v>
      </c>
      <c r="C28" s="107">
        <v>1000</v>
      </c>
      <c r="D28" s="107"/>
      <c r="E28" s="10">
        <f t="shared" si="0"/>
        <v>32040</v>
      </c>
      <c r="F28" s="27"/>
      <c r="G28" s="27"/>
      <c r="H28" s="27"/>
      <c r="I28" s="27">
        <v>1000</v>
      </c>
      <c r="J28" s="27"/>
      <c r="K28" s="27"/>
      <c r="L28" s="2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>
        <v>404</v>
      </c>
      <c r="X28" s="107"/>
    </row>
    <row r="29" spans="1:24" x14ac:dyDescent="0.2">
      <c r="A29" s="29">
        <v>42427</v>
      </c>
      <c r="B29" s="1" t="s">
        <v>65</v>
      </c>
      <c r="C29" s="107"/>
      <c r="D29" s="107">
        <v>404</v>
      </c>
      <c r="E29" s="10">
        <f t="shared" si="0"/>
        <v>31636</v>
      </c>
      <c r="F29" s="27"/>
      <c r="G29" s="27"/>
      <c r="H29" s="27"/>
      <c r="I29" s="27" t="s">
        <v>16</v>
      </c>
      <c r="J29" s="27"/>
      <c r="K29" s="27"/>
      <c r="L29" s="2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</row>
    <row r="30" spans="1:24" x14ac:dyDescent="0.2">
      <c r="A30" s="29">
        <v>42427</v>
      </c>
      <c r="B30" s="1" t="s">
        <v>67</v>
      </c>
      <c r="C30" s="107">
        <v>1000</v>
      </c>
      <c r="D30" s="107"/>
      <c r="E30" s="10">
        <f t="shared" si="0"/>
        <v>32636</v>
      </c>
      <c r="F30" s="27"/>
      <c r="G30" s="27"/>
      <c r="H30" s="27"/>
      <c r="I30" s="27">
        <v>1000</v>
      </c>
      <c r="J30" s="27"/>
      <c r="K30" s="27"/>
      <c r="L30" s="2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</row>
    <row r="31" spans="1:24" x14ac:dyDescent="0.2">
      <c r="A31" s="29">
        <v>42429</v>
      </c>
      <c r="B31" s="1" t="s">
        <v>54</v>
      </c>
      <c r="C31" s="107"/>
      <c r="D31" s="107">
        <f>15*60*1.07</f>
        <v>963</v>
      </c>
      <c r="E31" s="10">
        <f t="shared" si="0"/>
        <v>31673</v>
      </c>
      <c r="F31" s="27"/>
      <c r="G31" s="27"/>
      <c r="H31" s="27"/>
      <c r="I31" s="27"/>
      <c r="J31" s="27"/>
      <c r="K31" s="27"/>
      <c r="L31" s="27"/>
      <c r="M31" s="107"/>
      <c r="N31" s="107"/>
      <c r="O31" s="107"/>
      <c r="P31" s="107"/>
      <c r="Q31" s="107"/>
      <c r="R31" s="107">
        <f>15*60*1.07</f>
        <v>963</v>
      </c>
      <c r="S31" s="107"/>
      <c r="T31" s="107"/>
      <c r="U31" s="107"/>
      <c r="V31" s="107"/>
      <c r="W31" s="107"/>
      <c r="X31" s="107"/>
    </row>
    <row r="32" spans="1:24" x14ac:dyDescent="0.2">
      <c r="A32" s="29">
        <v>42429</v>
      </c>
      <c r="B32" s="1" t="s">
        <v>66</v>
      </c>
      <c r="C32" s="107"/>
      <c r="D32" s="107">
        <f>8*12.5</f>
        <v>100</v>
      </c>
      <c r="E32" s="10">
        <f t="shared" si="0"/>
        <v>31573</v>
      </c>
      <c r="F32" s="27"/>
      <c r="G32" s="27"/>
      <c r="H32" s="27"/>
      <c r="I32" s="27"/>
      <c r="J32" s="27"/>
      <c r="K32" s="27"/>
      <c r="L32" s="27"/>
      <c r="M32" s="107"/>
      <c r="N32" s="107"/>
      <c r="O32" s="107"/>
      <c r="P32" s="107"/>
      <c r="Q32" s="107"/>
      <c r="R32" s="107"/>
      <c r="S32" s="107" t="s">
        <v>16</v>
      </c>
      <c r="T32" s="107"/>
      <c r="U32" s="107">
        <v>100</v>
      </c>
      <c r="V32" s="107"/>
      <c r="W32" s="107"/>
      <c r="X32" s="107"/>
    </row>
    <row r="33" spans="1:24" x14ac:dyDescent="0.2">
      <c r="A33" s="29">
        <v>42429</v>
      </c>
      <c r="B33" s="1" t="s">
        <v>87</v>
      </c>
      <c r="C33" s="107"/>
      <c r="D33" s="107">
        <v>3068.84</v>
      </c>
      <c r="E33" s="10">
        <f t="shared" si="0"/>
        <v>28504.16</v>
      </c>
      <c r="F33" s="27"/>
      <c r="G33" s="27"/>
      <c r="H33" s="27"/>
      <c r="I33" s="27"/>
      <c r="J33" s="27"/>
      <c r="K33" s="27"/>
      <c r="L33" s="27"/>
      <c r="M33" s="107"/>
      <c r="N33" s="107"/>
      <c r="O33" s="107"/>
      <c r="P33" s="107"/>
      <c r="Q33" s="107"/>
      <c r="R33" s="107"/>
      <c r="S33" s="109" t="s">
        <v>16</v>
      </c>
      <c r="T33" s="109">
        <v>3068.84</v>
      </c>
      <c r="U33" s="109"/>
      <c r="V33" s="109"/>
      <c r="W33" s="107"/>
      <c r="X33" s="107"/>
    </row>
    <row r="34" spans="1:24" x14ac:dyDescent="0.2">
      <c r="A34" s="29">
        <v>42429</v>
      </c>
      <c r="B34" s="1" t="s">
        <v>68</v>
      </c>
      <c r="C34" s="107">
        <v>6000</v>
      </c>
      <c r="D34" s="107"/>
      <c r="E34" s="10">
        <f t="shared" si="0"/>
        <v>34504.160000000003</v>
      </c>
      <c r="F34" s="27"/>
      <c r="G34" s="27"/>
      <c r="H34" s="27"/>
      <c r="I34" s="27">
        <v>6000</v>
      </c>
      <c r="J34" s="27"/>
      <c r="K34" s="27"/>
      <c r="L34" s="2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</row>
    <row r="35" spans="1:24" x14ac:dyDescent="0.2">
      <c r="A35" s="29">
        <v>42429</v>
      </c>
      <c r="B35" s="1" t="s">
        <v>52</v>
      </c>
      <c r="C35" s="107"/>
      <c r="D35" s="107">
        <v>3040</v>
      </c>
      <c r="E35" s="10">
        <f t="shared" si="0"/>
        <v>31464.160000000003</v>
      </c>
      <c r="F35" s="27"/>
      <c r="G35" s="27"/>
      <c r="H35" s="27"/>
      <c r="I35" s="27"/>
      <c r="J35" s="27"/>
      <c r="K35" s="27"/>
      <c r="L35" s="27"/>
      <c r="M35" s="107"/>
      <c r="N35" s="107"/>
      <c r="O35" s="107"/>
      <c r="P35" s="107"/>
      <c r="Q35" s="107">
        <v>3040</v>
      </c>
      <c r="R35" s="107"/>
      <c r="S35" s="107"/>
      <c r="T35" s="107"/>
      <c r="U35" s="107"/>
      <c r="V35" s="107"/>
      <c r="W35" s="107"/>
      <c r="X35" s="107"/>
    </row>
    <row r="36" spans="1:24" x14ac:dyDescent="0.2">
      <c r="A36" s="29">
        <v>42432</v>
      </c>
      <c r="B36" s="1" t="s">
        <v>83</v>
      </c>
      <c r="C36" s="107"/>
      <c r="D36" s="107">
        <v>1852</v>
      </c>
      <c r="E36" s="10">
        <f t="shared" si="0"/>
        <v>29612.160000000003</v>
      </c>
      <c r="F36" s="27"/>
      <c r="G36" s="27"/>
      <c r="H36" s="27"/>
      <c r="I36" s="27"/>
      <c r="J36" s="27"/>
      <c r="K36" s="27"/>
      <c r="L36" s="27"/>
      <c r="M36" s="107"/>
      <c r="N36" s="107"/>
      <c r="O36" s="107"/>
      <c r="P36" s="107"/>
      <c r="Q36" s="107"/>
      <c r="R36" s="107"/>
      <c r="S36" s="107">
        <v>1852</v>
      </c>
      <c r="T36" s="107"/>
      <c r="U36" s="107"/>
      <c r="V36" s="107"/>
      <c r="W36" s="107" t="s">
        <v>16</v>
      </c>
      <c r="X36" s="107"/>
    </row>
    <row r="37" spans="1:24" x14ac:dyDescent="0.2">
      <c r="A37" s="29">
        <v>42434</v>
      </c>
      <c r="B37" s="1" t="s">
        <v>70</v>
      </c>
      <c r="C37" s="107">
        <v>2000</v>
      </c>
      <c r="D37" s="107"/>
      <c r="E37" s="10">
        <f t="shared" si="0"/>
        <v>31612.160000000003</v>
      </c>
      <c r="F37" s="27"/>
      <c r="G37" s="27"/>
      <c r="H37" s="27"/>
      <c r="I37" s="27">
        <v>2000</v>
      </c>
      <c r="J37" s="27"/>
      <c r="K37" s="27"/>
      <c r="L37" s="2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</row>
    <row r="38" spans="1:24" x14ac:dyDescent="0.2">
      <c r="A38" s="29">
        <v>42434</v>
      </c>
      <c r="B38" s="1" t="s">
        <v>71</v>
      </c>
      <c r="C38" s="107">
        <v>1000</v>
      </c>
      <c r="D38" s="107"/>
      <c r="E38" s="10">
        <f t="shared" si="0"/>
        <v>32612.160000000003</v>
      </c>
      <c r="F38" s="27"/>
      <c r="G38" s="27"/>
      <c r="H38" s="27"/>
      <c r="I38" s="27">
        <v>1000</v>
      </c>
      <c r="J38" s="27"/>
      <c r="K38" s="27"/>
      <c r="L38" s="2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</row>
    <row r="39" spans="1:24" x14ac:dyDescent="0.2">
      <c r="A39" s="29">
        <v>42434</v>
      </c>
      <c r="B39" s="1" t="s">
        <v>94</v>
      </c>
      <c r="C39" s="107"/>
      <c r="D39" s="107">
        <f>1177+451.04</f>
        <v>1628.04</v>
      </c>
      <c r="E39" s="10">
        <f t="shared" si="0"/>
        <v>30984.120000000003</v>
      </c>
      <c r="F39" s="27"/>
      <c r="G39" s="27"/>
      <c r="H39" s="27"/>
      <c r="I39" s="27"/>
      <c r="J39" s="27"/>
      <c r="K39" s="27"/>
      <c r="L39" s="27"/>
      <c r="M39" s="107"/>
      <c r="N39" s="107"/>
      <c r="O39" s="107"/>
      <c r="P39" s="107"/>
      <c r="Q39" s="107"/>
      <c r="R39" s="107"/>
      <c r="S39" s="107">
        <v>1628.04</v>
      </c>
      <c r="T39" s="107"/>
      <c r="U39" s="107"/>
      <c r="V39" s="107"/>
      <c r="W39" s="107" t="s">
        <v>16</v>
      </c>
      <c r="X39" s="107"/>
    </row>
    <row r="40" spans="1:24" x14ac:dyDescent="0.2">
      <c r="A40" s="29">
        <v>42434</v>
      </c>
      <c r="B40" s="1" t="s">
        <v>80</v>
      </c>
      <c r="C40" s="107"/>
      <c r="D40" s="107">
        <f>9*12.5</f>
        <v>112.5</v>
      </c>
      <c r="E40" s="10">
        <f t="shared" si="0"/>
        <v>30871.620000000003</v>
      </c>
      <c r="F40" s="27"/>
      <c r="G40" s="27"/>
      <c r="H40" s="27"/>
      <c r="I40" s="27"/>
      <c r="J40" s="27"/>
      <c r="K40" s="27"/>
      <c r="L40" s="27"/>
      <c r="M40" s="107"/>
      <c r="N40" s="107"/>
      <c r="O40" s="107"/>
      <c r="P40" s="107"/>
      <c r="Q40" s="107"/>
      <c r="R40" s="107"/>
      <c r="S40" s="107" t="s">
        <v>16</v>
      </c>
      <c r="T40" s="107"/>
      <c r="U40" s="107">
        <v>112.5</v>
      </c>
      <c r="V40" s="107"/>
      <c r="W40" s="107"/>
      <c r="X40" s="107"/>
    </row>
    <row r="41" spans="1:24" x14ac:dyDescent="0.2">
      <c r="A41" s="29">
        <v>42437</v>
      </c>
      <c r="B41" s="1" t="s">
        <v>85</v>
      </c>
      <c r="C41" s="107">
        <v>1000</v>
      </c>
      <c r="D41" s="107"/>
      <c r="E41" s="10">
        <f t="shared" si="0"/>
        <v>31871.620000000003</v>
      </c>
      <c r="F41" s="27"/>
      <c r="G41" s="27"/>
      <c r="H41" s="27"/>
      <c r="I41" s="27">
        <v>1000</v>
      </c>
      <c r="J41" s="27"/>
      <c r="K41" s="27"/>
      <c r="L41" s="2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</row>
    <row r="42" spans="1:24" x14ac:dyDescent="0.2">
      <c r="A42" s="29">
        <v>42438</v>
      </c>
      <c r="B42" s="1" t="s">
        <v>82</v>
      </c>
      <c r="C42" s="107"/>
      <c r="D42" s="107">
        <v>205.8</v>
      </c>
      <c r="E42" s="10">
        <f t="shared" si="0"/>
        <v>31665.820000000003</v>
      </c>
      <c r="F42" s="27"/>
      <c r="G42" s="27"/>
      <c r="H42" s="27"/>
      <c r="I42" s="27"/>
      <c r="J42" s="27"/>
      <c r="K42" s="27"/>
      <c r="L42" s="27"/>
      <c r="M42" s="107"/>
      <c r="N42" s="107"/>
      <c r="O42" s="107"/>
      <c r="P42" s="107"/>
      <c r="Q42" s="107"/>
      <c r="R42" s="107"/>
      <c r="S42" s="107">
        <v>205.8</v>
      </c>
      <c r="T42" s="107"/>
      <c r="U42" s="107"/>
      <c r="V42" s="107"/>
      <c r="W42" s="107" t="s">
        <v>16</v>
      </c>
      <c r="X42" s="107"/>
    </row>
    <row r="43" spans="1:24" x14ac:dyDescent="0.2">
      <c r="A43" s="29">
        <v>42439</v>
      </c>
      <c r="B43" s="1" t="s">
        <v>81</v>
      </c>
      <c r="C43" s="107">
        <v>3000</v>
      </c>
      <c r="D43" s="107"/>
      <c r="E43" s="10">
        <f t="shared" si="0"/>
        <v>34665.820000000007</v>
      </c>
      <c r="F43" s="27"/>
      <c r="G43" s="27"/>
      <c r="H43" s="27"/>
      <c r="I43" s="27">
        <v>3000</v>
      </c>
      <c r="J43" s="27"/>
      <c r="K43" s="27"/>
      <c r="L43" s="2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</row>
    <row r="44" spans="1:24" x14ac:dyDescent="0.2">
      <c r="A44" s="29">
        <v>42441</v>
      </c>
      <c r="B44" s="1" t="s">
        <v>84</v>
      </c>
      <c r="C44" s="107"/>
      <c r="D44" s="107">
        <v>64.2</v>
      </c>
      <c r="E44" s="10">
        <f t="shared" si="0"/>
        <v>34601.62000000001</v>
      </c>
      <c r="F44" s="27"/>
      <c r="G44" s="27"/>
      <c r="H44" s="27"/>
      <c r="I44" s="27"/>
      <c r="J44" s="27"/>
      <c r="K44" s="27"/>
      <c r="L44" s="2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>
        <v>64.2</v>
      </c>
      <c r="X44" s="107"/>
    </row>
    <row r="45" spans="1:24" x14ac:dyDescent="0.2">
      <c r="A45" s="29">
        <v>42448</v>
      </c>
      <c r="B45" s="1" t="s">
        <v>86</v>
      </c>
      <c r="C45" s="107"/>
      <c r="D45" s="107">
        <v>212.5</v>
      </c>
      <c r="E45" s="10">
        <f t="shared" si="0"/>
        <v>34389.12000000001</v>
      </c>
      <c r="F45" s="27"/>
      <c r="G45" s="27"/>
      <c r="H45" s="27"/>
      <c r="I45" s="27"/>
      <c r="J45" s="27"/>
      <c r="K45" s="27"/>
      <c r="L45" s="27"/>
      <c r="M45" s="107"/>
      <c r="N45" s="107"/>
      <c r="O45" s="107"/>
      <c r="P45" s="107"/>
      <c r="Q45" s="107"/>
      <c r="R45" s="107"/>
      <c r="S45" s="107" t="s">
        <v>16</v>
      </c>
      <c r="T45" s="107"/>
      <c r="U45" s="107">
        <v>212.5</v>
      </c>
      <c r="V45" s="107"/>
      <c r="W45" s="107"/>
      <c r="X45" s="107"/>
    </row>
    <row r="46" spans="1:24" x14ac:dyDescent="0.2">
      <c r="A46" s="29">
        <v>42448</v>
      </c>
      <c r="B46" s="1" t="s">
        <v>84</v>
      </c>
      <c r="C46" s="107"/>
      <c r="D46" s="107">
        <v>53.5</v>
      </c>
      <c r="E46" s="10">
        <f t="shared" si="0"/>
        <v>34335.62000000001</v>
      </c>
      <c r="F46" s="27"/>
      <c r="G46" s="27"/>
      <c r="H46" s="27"/>
      <c r="I46" s="27"/>
      <c r="J46" s="27"/>
      <c r="K46" s="27"/>
      <c r="L46" s="2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>
        <v>53.5</v>
      </c>
      <c r="X46" s="107"/>
    </row>
    <row r="47" spans="1:24" x14ac:dyDescent="0.2">
      <c r="A47" s="29">
        <v>42454</v>
      </c>
      <c r="B47" s="1" t="s">
        <v>88</v>
      </c>
      <c r="C47" s="107">
        <v>2000</v>
      </c>
      <c r="D47" s="107"/>
      <c r="E47" s="10">
        <f t="shared" si="0"/>
        <v>36335.62000000001</v>
      </c>
      <c r="F47" s="27"/>
      <c r="G47" s="27"/>
      <c r="H47" s="27"/>
      <c r="I47" s="27">
        <v>2000</v>
      </c>
      <c r="J47" s="27"/>
      <c r="K47" s="27"/>
      <c r="L47" s="2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</row>
    <row r="48" spans="1:24" x14ac:dyDescent="0.2">
      <c r="A48" s="29">
        <v>42460</v>
      </c>
      <c r="B48" s="1" t="s">
        <v>55</v>
      </c>
      <c r="C48" s="107"/>
      <c r="D48" s="107">
        <v>1412.4</v>
      </c>
      <c r="E48" s="10">
        <f t="shared" si="0"/>
        <v>34923.220000000008</v>
      </c>
      <c r="F48" s="27"/>
      <c r="G48" s="27"/>
      <c r="H48" s="27"/>
      <c r="I48" s="27"/>
      <c r="J48" s="27"/>
      <c r="K48" s="27"/>
      <c r="L48" s="27"/>
      <c r="M48" s="107"/>
      <c r="N48" s="107"/>
      <c r="O48" s="107"/>
      <c r="P48" s="107"/>
      <c r="Q48" s="107"/>
      <c r="R48" s="107">
        <v>1412.4</v>
      </c>
      <c r="S48" s="107"/>
      <c r="T48" s="107"/>
      <c r="U48" s="107"/>
      <c r="V48" s="107"/>
      <c r="W48" s="107"/>
      <c r="X48" s="107"/>
    </row>
    <row r="49" spans="1:24" x14ac:dyDescent="0.2">
      <c r="A49" s="29">
        <v>42460</v>
      </c>
      <c r="B49" s="1" t="s">
        <v>89</v>
      </c>
      <c r="C49" s="107"/>
      <c r="D49" s="107">
        <v>5645</v>
      </c>
      <c r="E49" s="10">
        <f t="shared" si="0"/>
        <v>29278.220000000008</v>
      </c>
      <c r="F49" s="27"/>
      <c r="G49" s="27"/>
      <c r="H49" s="27"/>
      <c r="I49" s="27"/>
      <c r="J49" s="27"/>
      <c r="K49" s="27"/>
      <c r="L49" s="27"/>
      <c r="M49" s="107"/>
      <c r="N49" s="107"/>
      <c r="O49" s="107"/>
      <c r="P49" s="107"/>
      <c r="Q49" s="107">
        <v>5645</v>
      </c>
      <c r="R49" s="107"/>
      <c r="S49" s="107"/>
      <c r="T49" s="107"/>
      <c r="U49" s="107"/>
      <c r="V49" s="107"/>
      <c r="W49" s="107"/>
      <c r="X49" s="107"/>
    </row>
    <row r="50" spans="1:24" x14ac:dyDescent="0.2">
      <c r="A50" s="29">
        <v>42462</v>
      </c>
      <c r="B50" s="1" t="s">
        <v>99</v>
      </c>
      <c r="C50" s="107"/>
      <c r="D50" s="107">
        <v>5400</v>
      </c>
      <c r="E50" s="10">
        <f t="shared" si="0"/>
        <v>23878.220000000008</v>
      </c>
      <c r="F50" s="27"/>
      <c r="G50" s="27"/>
      <c r="H50" s="27"/>
      <c r="I50" s="27"/>
      <c r="J50" s="27"/>
      <c r="K50" s="27"/>
      <c r="L50" s="27"/>
      <c r="M50" s="107">
        <v>5400</v>
      </c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</row>
    <row r="51" spans="1:24" x14ac:dyDescent="0.2">
      <c r="A51" s="29">
        <v>42462</v>
      </c>
      <c r="B51" s="1" t="s">
        <v>84</v>
      </c>
      <c r="C51" s="107"/>
      <c r="D51" s="107">
        <v>50</v>
      </c>
      <c r="E51" s="10">
        <f t="shared" si="0"/>
        <v>23828.220000000008</v>
      </c>
      <c r="F51" s="27"/>
      <c r="G51" s="27"/>
      <c r="H51" s="27"/>
      <c r="I51" s="27"/>
      <c r="J51" s="27"/>
      <c r="K51" s="27"/>
      <c r="L51" s="2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>
        <v>50</v>
      </c>
      <c r="X51" s="107"/>
    </row>
    <row r="52" spans="1:24" x14ac:dyDescent="0.2">
      <c r="A52" s="29">
        <v>42469</v>
      </c>
      <c r="B52" s="1" t="s">
        <v>98</v>
      </c>
      <c r="C52" s="107">
        <v>1000</v>
      </c>
      <c r="D52" s="107"/>
      <c r="E52" s="10">
        <f t="shared" si="0"/>
        <v>24828.220000000008</v>
      </c>
      <c r="F52" s="27"/>
      <c r="G52" s="27"/>
      <c r="H52" s="27"/>
      <c r="I52" s="27">
        <v>1000</v>
      </c>
      <c r="J52" s="27"/>
      <c r="K52" s="27"/>
      <c r="L52" s="2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</row>
    <row r="53" spans="1:24" x14ac:dyDescent="0.2">
      <c r="A53" s="29">
        <v>42471</v>
      </c>
      <c r="B53" s="1" t="s">
        <v>95</v>
      </c>
      <c r="C53" s="107"/>
      <c r="D53" s="107">
        <v>175</v>
      </c>
      <c r="E53" s="10">
        <f t="shared" si="0"/>
        <v>24653.220000000008</v>
      </c>
      <c r="F53" s="27"/>
      <c r="G53" s="27"/>
      <c r="H53" s="27"/>
      <c r="I53" s="27"/>
      <c r="J53" s="27"/>
      <c r="K53" s="27"/>
      <c r="L53" s="27"/>
      <c r="M53" s="107"/>
      <c r="N53" s="107"/>
      <c r="O53" s="107"/>
      <c r="P53" s="107"/>
      <c r="Q53" s="107"/>
      <c r="R53" s="107"/>
      <c r="S53" s="107" t="s">
        <v>16</v>
      </c>
      <c r="T53" s="107"/>
      <c r="U53" s="107">
        <v>175</v>
      </c>
      <c r="V53" s="107"/>
      <c r="W53" s="107"/>
      <c r="X53" s="107"/>
    </row>
    <row r="54" spans="1:24" x14ac:dyDescent="0.2">
      <c r="A54" s="29">
        <v>42471</v>
      </c>
      <c r="B54" s="1" t="s">
        <v>96</v>
      </c>
      <c r="C54" s="107"/>
      <c r="D54" s="107">
        <v>300</v>
      </c>
      <c r="E54" s="10">
        <f t="shared" si="0"/>
        <v>24353.220000000008</v>
      </c>
      <c r="F54" s="27"/>
      <c r="G54" s="27"/>
      <c r="H54" s="27"/>
      <c r="I54" s="27"/>
      <c r="J54" s="27"/>
      <c r="K54" s="27"/>
      <c r="L54" s="27"/>
      <c r="M54" s="107"/>
      <c r="N54" s="107"/>
      <c r="O54" s="107"/>
      <c r="P54" s="107"/>
      <c r="Q54" s="107"/>
      <c r="R54" s="107"/>
      <c r="S54" s="107" t="s">
        <v>16</v>
      </c>
      <c r="T54" s="107"/>
      <c r="U54" s="107"/>
      <c r="V54" s="107"/>
      <c r="W54" s="107"/>
      <c r="X54" s="107">
        <v>300</v>
      </c>
    </row>
    <row r="55" spans="1:24" x14ac:dyDescent="0.2">
      <c r="A55" s="29">
        <v>42476</v>
      </c>
      <c r="B55" s="1" t="s">
        <v>97</v>
      </c>
      <c r="C55" s="107"/>
      <c r="D55" s="107">
        <v>140</v>
      </c>
      <c r="E55" s="10">
        <f t="shared" si="0"/>
        <v>24213.220000000008</v>
      </c>
      <c r="F55" s="27"/>
      <c r="G55" s="27"/>
      <c r="H55" s="27"/>
      <c r="I55" s="27"/>
      <c r="J55" s="27"/>
      <c r="K55" s="27"/>
      <c r="L55" s="2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>
        <v>140</v>
      </c>
      <c r="X55" s="107"/>
    </row>
    <row r="56" spans="1:24" x14ac:dyDescent="0.2">
      <c r="A56" s="29">
        <v>42476</v>
      </c>
      <c r="B56" s="1" t="s">
        <v>99</v>
      </c>
      <c r="C56" s="107"/>
      <c r="D56" s="107">
        <v>610</v>
      </c>
      <c r="E56" s="10">
        <f t="shared" si="0"/>
        <v>23603.220000000008</v>
      </c>
      <c r="F56" s="27"/>
      <c r="G56" s="27"/>
      <c r="H56" s="27"/>
      <c r="I56" s="27"/>
      <c r="J56" s="27"/>
      <c r="K56" s="27"/>
      <c r="L56" s="27"/>
      <c r="M56" s="107">
        <v>610</v>
      </c>
      <c r="N56" s="107"/>
      <c r="O56" s="107"/>
      <c r="P56" s="107"/>
      <c r="Q56" s="107"/>
      <c r="R56" s="107"/>
      <c r="S56" s="107"/>
      <c r="T56" s="107"/>
      <c r="U56" s="107"/>
      <c r="V56" s="107">
        <v>746</v>
      </c>
      <c r="W56" s="107"/>
      <c r="X56" s="107"/>
    </row>
    <row r="57" spans="1:24" x14ac:dyDescent="0.2">
      <c r="A57" s="29">
        <v>42481</v>
      </c>
      <c r="B57" s="1" t="s">
        <v>107</v>
      </c>
      <c r="C57" s="107"/>
      <c r="D57" s="107">
        <v>746</v>
      </c>
      <c r="E57" s="10">
        <f t="shared" si="0"/>
        <v>22857.220000000008</v>
      </c>
      <c r="F57" s="27"/>
      <c r="G57" s="27"/>
      <c r="H57" s="27"/>
      <c r="I57" s="27"/>
      <c r="J57" s="27"/>
      <c r="K57" s="27"/>
      <c r="L57" s="2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</row>
    <row r="58" spans="1:24" x14ac:dyDescent="0.2">
      <c r="A58" s="29">
        <v>42483</v>
      </c>
      <c r="B58" s="1" t="s">
        <v>100</v>
      </c>
      <c r="C58" s="107"/>
      <c r="D58" s="107">
        <v>86</v>
      </c>
      <c r="E58" s="10">
        <f t="shared" si="0"/>
        <v>22771.220000000008</v>
      </c>
      <c r="F58" s="27"/>
      <c r="G58" s="27"/>
      <c r="H58" s="27"/>
      <c r="I58" s="27"/>
      <c r="J58" s="27"/>
      <c r="K58" s="27"/>
      <c r="L58" s="2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>
        <v>86</v>
      </c>
      <c r="X58" s="107"/>
    </row>
    <row r="59" spans="1:24" x14ac:dyDescent="0.2">
      <c r="A59" s="29">
        <v>42483</v>
      </c>
      <c r="B59" s="1" t="str">
        <f>B56</f>
        <v>Referee payment</v>
      </c>
      <c r="C59" s="107"/>
      <c r="D59" s="107">
        <v>310</v>
      </c>
      <c r="E59" s="10">
        <f t="shared" si="0"/>
        <v>22461.220000000008</v>
      </c>
      <c r="F59" s="27"/>
      <c r="G59" s="27"/>
      <c r="H59" s="27"/>
      <c r="I59" s="27"/>
      <c r="J59" s="27"/>
      <c r="K59" s="27"/>
      <c r="L59" s="27"/>
      <c r="M59" s="107">
        <v>310</v>
      </c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</row>
    <row r="60" spans="1:24" x14ac:dyDescent="0.2">
      <c r="A60" s="29">
        <v>42486</v>
      </c>
      <c r="B60" s="1" t="s">
        <v>101</v>
      </c>
      <c r="C60" s="107"/>
      <c r="D60" s="107">
        <v>570.24</v>
      </c>
      <c r="E60" s="10">
        <f t="shared" si="0"/>
        <v>21890.980000000007</v>
      </c>
      <c r="F60" s="27"/>
      <c r="G60" s="27"/>
      <c r="H60" s="27"/>
      <c r="I60" s="27"/>
      <c r="J60" s="27"/>
      <c r="K60" s="27"/>
      <c r="L60" s="27"/>
      <c r="M60" s="107"/>
      <c r="N60" s="107"/>
      <c r="O60" s="107"/>
      <c r="P60" s="107"/>
      <c r="Q60" s="107"/>
      <c r="R60" s="107"/>
      <c r="S60" s="107" t="s">
        <v>16</v>
      </c>
      <c r="T60" s="107">
        <v>570.24</v>
      </c>
      <c r="U60" s="107"/>
      <c r="V60" s="107"/>
      <c r="W60" s="107"/>
      <c r="X60" s="107"/>
    </row>
    <row r="61" spans="1:24" x14ac:dyDescent="0.2">
      <c r="A61" s="29">
        <v>42490</v>
      </c>
      <c r="B61" s="1" t="s">
        <v>105</v>
      </c>
      <c r="C61" s="107">
        <v>4500</v>
      </c>
      <c r="D61" s="107">
        <v>3015</v>
      </c>
      <c r="E61" s="10">
        <f t="shared" si="0"/>
        <v>23375.980000000007</v>
      </c>
      <c r="F61" s="27"/>
      <c r="G61" s="27"/>
      <c r="H61" s="27">
        <v>4500</v>
      </c>
      <c r="I61" s="27"/>
      <c r="J61" s="27"/>
      <c r="K61" s="27"/>
      <c r="L61" s="27"/>
      <c r="M61" s="107" t="s">
        <v>16</v>
      </c>
      <c r="N61" s="107">
        <v>3000</v>
      </c>
      <c r="O61" s="107"/>
      <c r="P61" s="107"/>
      <c r="Q61" s="107"/>
      <c r="R61" s="107"/>
      <c r="S61" s="107"/>
      <c r="T61" s="107"/>
      <c r="U61" s="107"/>
      <c r="V61" s="107"/>
      <c r="W61" s="107"/>
      <c r="X61" s="107">
        <v>15</v>
      </c>
    </row>
    <row r="62" spans="1:24" x14ac:dyDescent="0.2">
      <c r="A62" s="29">
        <v>42490</v>
      </c>
      <c r="B62" s="1" t="s">
        <v>104</v>
      </c>
      <c r="C62" s="107">
        <v>7660</v>
      </c>
      <c r="D62" s="107"/>
      <c r="E62" s="10">
        <f t="shared" si="0"/>
        <v>31035.980000000007</v>
      </c>
      <c r="F62" s="27">
        <v>7660</v>
      </c>
      <c r="G62" s="27"/>
      <c r="H62" s="27"/>
      <c r="I62" s="27"/>
      <c r="J62" s="27"/>
      <c r="K62" s="27"/>
      <c r="L62" s="2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</row>
    <row r="63" spans="1:24" x14ac:dyDescent="0.2">
      <c r="A63" s="29">
        <v>42490</v>
      </c>
      <c r="B63" s="1" t="s">
        <v>102</v>
      </c>
      <c r="C63" s="107"/>
      <c r="D63" s="107">
        <v>1540.8</v>
      </c>
      <c r="E63" s="10">
        <f t="shared" si="0"/>
        <v>29495.180000000008</v>
      </c>
      <c r="F63" s="27"/>
      <c r="G63" s="27"/>
      <c r="H63" s="27"/>
      <c r="I63" s="27"/>
      <c r="J63" s="27"/>
      <c r="K63" s="27"/>
      <c r="L63" s="27"/>
      <c r="M63" s="107"/>
      <c r="N63" s="107"/>
      <c r="O63" s="107"/>
      <c r="P63" s="107"/>
      <c r="Q63" s="107"/>
      <c r="R63" s="107">
        <v>1540.8</v>
      </c>
      <c r="S63" s="107"/>
      <c r="T63" s="107"/>
      <c r="U63" s="107"/>
      <c r="V63" s="107"/>
      <c r="W63" s="107"/>
      <c r="X63" s="107"/>
    </row>
    <row r="64" spans="1:24" x14ac:dyDescent="0.2">
      <c r="A64" s="29">
        <v>42490</v>
      </c>
      <c r="B64" s="1" t="s">
        <v>115</v>
      </c>
      <c r="C64" s="107"/>
      <c r="D64" s="107">
        <v>500</v>
      </c>
      <c r="E64" s="10">
        <f t="shared" si="0"/>
        <v>28995.180000000008</v>
      </c>
      <c r="F64" s="27"/>
      <c r="G64" s="27"/>
      <c r="H64" s="27"/>
      <c r="I64" s="27"/>
      <c r="J64" s="27"/>
      <c r="K64" s="27"/>
      <c r="L64" s="27"/>
      <c r="M64" s="107"/>
      <c r="N64" s="107"/>
      <c r="O64" s="107"/>
      <c r="P64" s="107"/>
      <c r="Q64" s="107"/>
      <c r="R64" s="107"/>
      <c r="S64" s="107">
        <v>500</v>
      </c>
      <c r="T64" s="107"/>
      <c r="U64" s="107"/>
      <c r="V64" s="107"/>
      <c r="W64" s="107" t="s">
        <v>16</v>
      </c>
      <c r="X64" s="107"/>
    </row>
    <row r="65" spans="1:24" x14ac:dyDescent="0.2">
      <c r="A65" s="29">
        <v>42490</v>
      </c>
      <c r="B65" s="1" t="s">
        <v>101</v>
      </c>
      <c r="C65" s="107"/>
      <c r="D65" s="107">
        <f>517.29+30</f>
        <v>547.29</v>
      </c>
      <c r="E65" s="10">
        <f t="shared" si="0"/>
        <v>28447.890000000007</v>
      </c>
      <c r="F65" s="27"/>
      <c r="G65" s="27"/>
      <c r="H65" s="27"/>
      <c r="I65" s="27"/>
      <c r="J65" s="27"/>
      <c r="K65" s="27"/>
      <c r="L65" s="27"/>
      <c r="M65" s="107"/>
      <c r="N65" s="107"/>
      <c r="O65" s="107"/>
      <c r="P65" s="107"/>
      <c r="Q65" s="107"/>
      <c r="R65" s="107"/>
      <c r="S65" s="107" t="s">
        <v>16</v>
      </c>
      <c r="T65" s="107">
        <v>547.29</v>
      </c>
      <c r="U65" s="107"/>
      <c r="V65" s="107"/>
      <c r="W65" s="107"/>
      <c r="X65" s="107"/>
    </row>
    <row r="66" spans="1:24" ht="12" customHeight="1" x14ac:dyDescent="0.2">
      <c r="A66" s="29">
        <v>42490</v>
      </c>
      <c r="B66" s="1" t="s">
        <v>103</v>
      </c>
      <c r="C66" s="107"/>
      <c r="D66" s="107">
        <v>7416</v>
      </c>
      <c r="E66" s="10">
        <f t="shared" si="0"/>
        <v>21031.890000000007</v>
      </c>
      <c r="F66" s="27"/>
      <c r="G66" s="27"/>
      <c r="H66" s="27"/>
      <c r="I66" s="27"/>
      <c r="J66" s="27"/>
      <c r="K66" s="27"/>
      <c r="L66" s="27"/>
      <c r="M66" s="107"/>
      <c r="N66" s="107"/>
      <c r="O66" s="107"/>
      <c r="P66" s="107"/>
      <c r="Q66" s="107">
        <v>7416</v>
      </c>
      <c r="R66" s="107"/>
      <c r="S66" s="107"/>
      <c r="T66" s="107"/>
      <c r="U66" s="107"/>
      <c r="V66" s="107"/>
      <c r="W66" s="107"/>
      <c r="X66" s="107"/>
    </row>
    <row r="67" spans="1:24" ht="12" customHeight="1" x14ac:dyDescent="0.2">
      <c r="A67" s="29">
        <v>42493</v>
      </c>
      <c r="B67" s="1" t="s">
        <v>119</v>
      </c>
      <c r="C67" s="107"/>
      <c r="D67" s="107">
        <v>980</v>
      </c>
      <c r="E67" s="10">
        <f t="shared" si="0"/>
        <v>20051.890000000007</v>
      </c>
      <c r="F67" s="27"/>
      <c r="G67" s="27"/>
      <c r="H67" s="27"/>
      <c r="I67" s="27"/>
      <c r="J67" s="27"/>
      <c r="K67" s="27"/>
      <c r="L67" s="27"/>
      <c r="M67" s="107"/>
      <c r="N67" s="107"/>
      <c r="O67" s="107"/>
      <c r="P67" s="107"/>
      <c r="Q67" s="107"/>
      <c r="R67" s="107"/>
      <c r="S67" s="107">
        <v>980</v>
      </c>
      <c r="T67" s="107"/>
      <c r="U67" s="107"/>
      <c r="V67" s="107"/>
      <c r="W67" s="107" t="s">
        <v>16</v>
      </c>
      <c r="X67" s="107"/>
    </row>
    <row r="68" spans="1:24" ht="12" customHeight="1" x14ac:dyDescent="0.2">
      <c r="A68" s="29">
        <v>42494</v>
      </c>
      <c r="B68" s="1" t="s">
        <v>122</v>
      </c>
      <c r="C68" s="107"/>
      <c r="D68" s="107">
        <v>674.1</v>
      </c>
      <c r="E68" s="10">
        <f t="shared" si="0"/>
        <v>19377.790000000008</v>
      </c>
      <c r="F68" s="27"/>
      <c r="G68" s="27"/>
      <c r="H68" s="27"/>
      <c r="I68" s="27"/>
      <c r="J68" s="27"/>
      <c r="K68" s="27"/>
      <c r="L68" s="27"/>
      <c r="M68" s="107"/>
      <c r="N68" s="107"/>
      <c r="O68" s="107"/>
      <c r="P68" s="107"/>
      <c r="Q68" s="107"/>
      <c r="R68" s="107">
        <v>674.1</v>
      </c>
      <c r="S68" s="107"/>
      <c r="T68" s="107"/>
      <c r="U68" s="107"/>
      <c r="V68" s="107"/>
      <c r="W68" s="107"/>
      <c r="X68" s="107"/>
    </row>
    <row r="69" spans="1:24" ht="12" customHeight="1" x14ac:dyDescent="0.2">
      <c r="A69" s="29">
        <v>42495</v>
      </c>
      <c r="B69" s="1" t="s">
        <v>121</v>
      </c>
      <c r="C69" s="107"/>
      <c r="D69" s="107">
        <v>312.5</v>
      </c>
      <c r="E69" s="10">
        <f t="shared" si="0"/>
        <v>19065.290000000008</v>
      </c>
      <c r="F69" s="27"/>
      <c r="G69" s="27"/>
      <c r="H69" s="27"/>
      <c r="I69" s="27"/>
      <c r="J69" s="27"/>
      <c r="K69" s="27"/>
      <c r="L69" s="27"/>
      <c r="M69" s="107"/>
      <c r="N69" s="107"/>
      <c r="O69" s="107"/>
      <c r="P69" s="107"/>
      <c r="Q69" s="107"/>
      <c r="R69" s="107"/>
      <c r="S69" s="107" t="s">
        <v>16</v>
      </c>
      <c r="T69" s="107"/>
      <c r="U69" s="107">
        <v>312.5</v>
      </c>
      <c r="V69" s="107"/>
      <c r="W69" s="107"/>
      <c r="X69" s="107"/>
    </row>
    <row r="70" spans="1:24" ht="12" customHeight="1" x14ac:dyDescent="0.2">
      <c r="A70" s="29">
        <v>42497</v>
      </c>
      <c r="B70" s="1" t="s">
        <v>108</v>
      </c>
      <c r="C70" s="107"/>
      <c r="D70" s="107">
        <v>100</v>
      </c>
      <c r="E70" s="10">
        <f t="shared" si="0"/>
        <v>18965.290000000008</v>
      </c>
      <c r="F70" s="27"/>
      <c r="G70" s="27"/>
      <c r="H70" s="27"/>
      <c r="I70" s="27"/>
      <c r="J70" s="27"/>
      <c r="K70" s="27"/>
      <c r="L70" s="27"/>
      <c r="M70" s="107">
        <v>100</v>
      </c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</row>
    <row r="71" spans="1:24" ht="12" customHeight="1" x14ac:dyDescent="0.2">
      <c r="A71" s="29">
        <v>42497</v>
      </c>
      <c r="B71" s="1" t="s">
        <v>84</v>
      </c>
      <c r="C71" s="107"/>
      <c r="D71" s="107">
        <v>107</v>
      </c>
      <c r="E71" s="10">
        <f t="shared" si="0"/>
        <v>18858.290000000008</v>
      </c>
      <c r="F71" s="27"/>
      <c r="G71" s="27"/>
      <c r="H71" s="27"/>
      <c r="I71" s="27"/>
      <c r="J71" s="27"/>
      <c r="K71" s="27"/>
      <c r="L71" s="2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>
        <v>107</v>
      </c>
      <c r="X71" s="107"/>
    </row>
    <row r="72" spans="1:24" ht="12" customHeight="1" x14ac:dyDescent="0.2">
      <c r="A72" s="29">
        <v>42497</v>
      </c>
      <c r="B72" s="1" t="s">
        <v>117</v>
      </c>
      <c r="C72" s="107"/>
      <c r="D72" s="107">
        <v>1200</v>
      </c>
      <c r="E72" s="10">
        <f t="shared" si="0"/>
        <v>17658.290000000008</v>
      </c>
      <c r="F72" s="27"/>
      <c r="G72" s="27"/>
      <c r="H72" s="27"/>
      <c r="I72" s="27"/>
      <c r="J72" s="27"/>
      <c r="K72" s="27"/>
      <c r="L72" s="2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>
        <v>1200</v>
      </c>
      <c r="X72" s="107"/>
    </row>
    <row r="73" spans="1:24" ht="12" customHeight="1" x14ac:dyDescent="0.2">
      <c r="A73" s="29">
        <v>42497</v>
      </c>
      <c r="B73" s="1" t="s">
        <v>101</v>
      </c>
      <c r="C73" s="107"/>
      <c r="D73" s="107">
        <v>547</v>
      </c>
      <c r="E73" s="10">
        <f t="shared" si="0"/>
        <v>17111.290000000008</v>
      </c>
      <c r="F73" s="27"/>
      <c r="G73" s="27"/>
      <c r="H73" s="27"/>
      <c r="I73" s="27"/>
      <c r="J73" s="27"/>
      <c r="K73" s="27"/>
      <c r="L73" s="27"/>
      <c r="M73" s="107"/>
      <c r="N73" s="107"/>
      <c r="O73" s="107"/>
      <c r="P73" s="107"/>
      <c r="Q73" s="107"/>
      <c r="R73" s="107"/>
      <c r="S73" s="107"/>
      <c r="T73" s="107">
        <v>547</v>
      </c>
      <c r="U73" s="107"/>
      <c r="V73" s="107"/>
      <c r="W73" s="107" t="s">
        <v>16</v>
      </c>
      <c r="X73" s="107"/>
    </row>
    <row r="74" spans="1:24" ht="12" customHeight="1" x14ac:dyDescent="0.2">
      <c r="A74" s="29">
        <v>42497</v>
      </c>
      <c r="B74" s="1" t="s">
        <v>118</v>
      </c>
      <c r="C74" s="107"/>
      <c r="D74" s="107">
        <v>1595</v>
      </c>
      <c r="E74" s="10">
        <f t="shared" si="0"/>
        <v>15516.290000000008</v>
      </c>
      <c r="F74" s="27"/>
      <c r="G74" s="27"/>
      <c r="H74" s="27"/>
      <c r="I74" s="27"/>
      <c r="J74" s="27"/>
      <c r="K74" s="27"/>
      <c r="L74" s="27"/>
      <c r="M74" s="107"/>
      <c r="N74" s="107"/>
      <c r="O74" s="107"/>
      <c r="P74" s="107"/>
      <c r="Q74" s="107">
        <v>1595</v>
      </c>
      <c r="R74" s="107" t="s">
        <v>16</v>
      </c>
      <c r="S74" s="107"/>
      <c r="T74" s="107"/>
      <c r="U74" s="107"/>
      <c r="V74" s="107"/>
      <c r="W74" s="107"/>
      <c r="X74" s="107"/>
    </row>
    <row r="75" spans="1:24" ht="12" customHeight="1" x14ac:dyDescent="0.2">
      <c r="A75" s="29">
        <v>42497</v>
      </c>
      <c r="B75" s="1" t="s">
        <v>120</v>
      </c>
      <c r="C75" s="107"/>
      <c r="D75" s="107">
        <v>449.4</v>
      </c>
      <c r="E75" s="10">
        <f t="shared" si="0"/>
        <v>15066.890000000009</v>
      </c>
      <c r="F75" s="27"/>
      <c r="G75" s="27"/>
      <c r="H75" s="27"/>
      <c r="I75" s="27"/>
      <c r="J75" s="27"/>
      <c r="K75" s="27"/>
      <c r="L75" s="27"/>
      <c r="M75" s="107"/>
      <c r="N75" s="107"/>
      <c r="O75" s="107"/>
      <c r="P75" s="107"/>
      <c r="Q75" s="107"/>
      <c r="R75" s="107">
        <v>449.4</v>
      </c>
      <c r="S75" s="107"/>
      <c r="T75" s="107"/>
      <c r="U75" s="107"/>
      <c r="V75" s="107"/>
      <c r="W75" s="107"/>
      <c r="X75" s="107"/>
    </row>
    <row r="76" spans="1:24" ht="12" customHeight="1" x14ac:dyDescent="0.2">
      <c r="A76" s="29">
        <v>42499</v>
      </c>
      <c r="B76" s="1" t="s">
        <v>119</v>
      </c>
      <c r="C76" s="107"/>
      <c r="D76" s="107">
        <v>650</v>
      </c>
      <c r="E76" s="10">
        <f t="shared" si="0"/>
        <v>14416.890000000009</v>
      </c>
      <c r="F76" s="27"/>
      <c r="G76" s="27"/>
      <c r="H76" s="27"/>
      <c r="I76" s="27"/>
      <c r="J76" s="27"/>
      <c r="K76" s="27"/>
      <c r="L76" s="27"/>
      <c r="M76" s="107"/>
      <c r="N76" s="107"/>
      <c r="O76" s="107"/>
      <c r="P76" s="107"/>
      <c r="Q76" s="107"/>
      <c r="R76" s="107"/>
      <c r="S76" s="107">
        <v>650</v>
      </c>
      <c r="T76" s="107"/>
      <c r="U76" s="107"/>
      <c r="V76" s="107"/>
      <c r="W76" s="107" t="s">
        <v>16</v>
      </c>
      <c r="X76" s="107"/>
    </row>
    <row r="77" spans="1:24" ht="12" customHeight="1" x14ac:dyDescent="0.2">
      <c r="A77" s="29">
        <v>42520</v>
      </c>
      <c r="B77" s="1" t="s">
        <v>148</v>
      </c>
      <c r="C77" s="107"/>
      <c r="D77" s="107">
        <f>8*12.5</f>
        <v>100</v>
      </c>
      <c r="E77" s="10">
        <f t="shared" si="0"/>
        <v>14316.890000000009</v>
      </c>
      <c r="F77" s="27"/>
      <c r="G77" s="27"/>
      <c r="H77" s="27"/>
      <c r="I77" s="27"/>
      <c r="J77" s="27"/>
      <c r="K77" s="27"/>
      <c r="L77" s="27"/>
      <c r="M77" s="107"/>
      <c r="N77" s="107"/>
      <c r="O77" s="107"/>
      <c r="P77" s="107"/>
      <c r="Q77" s="107"/>
      <c r="R77" s="107"/>
      <c r="S77" s="107" t="s">
        <v>16</v>
      </c>
      <c r="T77" s="107"/>
      <c r="U77" s="107">
        <v>100</v>
      </c>
      <c r="V77" s="107"/>
      <c r="W77" s="107"/>
      <c r="X77" s="107"/>
    </row>
    <row r="78" spans="1:24" ht="12" customHeight="1" x14ac:dyDescent="0.2">
      <c r="A78" s="29">
        <v>42520</v>
      </c>
      <c r="B78" s="1" t="s">
        <v>149</v>
      </c>
      <c r="C78" s="107"/>
      <c r="D78" s="107">
        <v>20</v>
      </c>
      <c r="E78" s="10">
        <f t="shared" si="0"/>
        <v>14296.890000000009</v>
      </c>
      <c r="F78" s="27"/>
      <c r="G78" s="27"/>
      <c r="H78" s="27"/>
      <c r="I78" s="27"/>
      <c r="J78" s="27"/>
      <c r="K78" s="27"/>
      <c r="L78" s="2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>
        <v>20</v>
      </c>
    </row>
    <row r="79" spans="1:24" ht="12" customHeight="1" x14ac:dyDescent="0.2">
      <c r="A79" s="29">
        <v>42529</v>
      </c>
      <c r="B79" s="1" t="s">
        <v>154</v>
      </c>
      <c r="C79" s="107">
        <v>1000</v>
      </c>
      <c r="D79" s="107"/>
      <c r="E79" s="10">
        <f t="shared" si="0"/>
        <v>15296.890000000009</v>
      </c>
      <c r="F79" s="27"/>
      <c r="G79" s="27"/>
      <c r="H79" s="27"/>
      <c r="I79" s="27">
        <v>1000</v>
      </c>
      <c r="J79" s="27"/>
      <c r="K79" s="27"/>
      <c r="L79" s="2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</row>
    <row r="80" spans="1:24" ht="12" customHeight="1" x14ac:dyDescent="0.2">
      <c r="A80" s="29">
        <v>42537</v>
      </c>
      <c r="B80" s="1" t="s">
        <v>149</v>
      </c>
      <c r="C80" s="107"/>
      <c r="D80" s="107">
        <v>30</v>
      </c>
      <c r="E80" s="10">
        <f t="shared" si="0"/>
        <v>15266.890000000009</v>
      </c>
      <c r="F80" s="27"/>
      <c r="G80" s="27"/>
      <c r="H80" s="27"/>
      <c r="I80" s="27"/>
      <c r="J80" s="27"/>
      <c r="K80" s="27"/>
      <c r="L80" s="2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>
        <v>30</v>
      </c>
    </row>
    <row r="81" spans="1:24" ht="12" customHeight="1" x14ac:dyDescent="0.2">
      <c r="A81" s="29">
        <v>42544</v>
      </c>
      <c r="B81" s="1" t="s">
        <v>155</v>
      </c>
      <c r="C81" s="107">
        <v>1000</v>
      </c>
      <c r="D81" s="107"/>
      <c r="E81" s="10">
        <f t="shared" ref="E81:E129" si="1">E80+C81-D81</f>
        <v>16266.890000000009</v>
      </c>
      <c r="F81" s="27"/>
      <c r="G81" s="27"/>
      <c r="H81" s="27"/>
      <c r="I81" s="27">
        <v>1000</v>
      </c>
      <c r="J81" s="27"/>
      <c r="K81" s="27"/>
      <c r="L81" s="2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</row>
    <row r="82" spans="1:24" ht="12" customHeight="1" x14ac:dyDescent="0.2">
      <c r="A82" s="29">
        <v>42551</v>
      </c>
      <c r="B82" s="1" t="s">
        <v>156</v>
      </c>
      <c r="C82" s="107">
        <v>1000</v>
      </c>
      <c r="D82" s="107"/>
      <c r="E82" s="10">
        <f t="shared" si="1"/>
        <v>17266.890000000007</v>
      </c>
      <c r="F82" s="27"/>
      <c r="G82" s="27"/>
      <c r="H82" s="27"/>
      <c r="I82" s="27">
        <v>1000</v>
      </c>
      <c r="J82" s="27"/>
      <c r="K82" s="27"/>
      <c r="L82" s="2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</row>
    <row r="83" spans="1:24" ht="12" customHeight="1" x14ac:dyDescent="0.2">
      <c r="A83" s="29">
        <v>42551</v>
      </c>
      <c r="B83" s="1" t="s">
        <v>149</v>
      </c>
      <c r="C83" s="107"/>
      <c r="D83" s="107">
        <v>35</v>
      </c>
      <c r="E83" s="10">
        <f t="shared" si="1"/>
        <v>17231.890000000007</v>
      </c>
      <c r="F83" s="27"/>
      <c r="G83" s="27"/>
      <c r="H83" s="27"/>
      <c r="I83" s="27"/>
      <c r="J83" s="27"/>
      <c r="K83" s="27"/>
      <c r="L83" s="2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>
        <v>35</v>
      </c>
    </row>
    <row r="84" spans="1:24" ht="12" customHeight="1" x14ac:dyDescent="0.2">
      <c r="A84" s="29">
        <v>42552</v>
      </c>
      <c r="B84" s="1" t="s">
        <v>160</v>
      </c>
      <c r="C84" s="107"/>
      <c r="D84" s="107">
        <v>900</v>
      </c>
      <c r="E84" s="10">
        <f t="shared" si="1"/>
        <v>16331.890000000007</v>
      </c>
      <c r="F84" s="27"/>
      <c r="G84" s="27"/>
      <c r="H84" s="27"/>
      <c r="I84" s="27"/>
      <c r="J84" s="27"/>
      <c r="K84" s="27"/>
      <c r="L84" s="27"/>
      <c r="M84" s="107"/>
      <c r="N84" s="107"/>
      <c r="O84" s="107"/>
      <c r="P84" s="107"/>
      <c r="Q84" s="107">
        <v>900</v>
      </c>
      <c r="R84" s="107"/>
      <c r="S84" s="107"/>
      <c r="T84" s="107"/>
      <c r="U84" s="107"/>
      <c r="V84" s="107"/>
      <c r="W84" s="107"/>
      <c r="X84" s="107"/>
    </row>
    <row r="85" spans="1:24" ht="12" customHeight="1" x14ac:dyDescent="0.2">
      <c r="A85" s="29">
        <v>42563</v>
      </c>
      <c r="B85" s="1" t="s">
        <v>158</v>
      </c>
      <c r="C85" s="107">
        <v>1000</v>
      </c>
      <c r="D85" s="107"/>
      <c r="E85" s="10">
        <f t="shared" si="1"/>
        <v>17331.890000000007</v>
      </c>
      <c r="F85" s="27"/>
      <c r="G85" s="27"/>
      <c r="H85" s="27"/>
      <c r="I85" s="27">
        <v>1000</v>
      </c>
      <c r="J85" s="27"/>
      <c r="K85" s="27"/>
      <c r="L85" s="2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</row>
    <row r="86" spans="1:24" ht="12" customHeight="1" x14ac:dyDescent="0.2">
      <c r="A86" s="29">
        <v>42564</v>
      </c>
      <c r="B86" s="29" t="s">
        <v>157</v>
      </c>
      <c r="C86" s="107">
        <v>1000</v>
      </c>
      <c r="D86" s="107"/>
      <c r="E86" s="10">
        <f t="shared" si="1"/>
        <v>18331.890000000007</v>
      </c>
      <c r="F86" s="27"/>
      <c r="G86" s="27"/>
      <c r="H86" s="27"/>
      <c r="I86" s="27">
        <v>1000</v>
      </c>
      <c r="J86" s="27"/>
      <c r="K86" s="27"/>
      <c r="L86" s="2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</row>
    <row r="87" spans="1:24" ht="12" customHeight="1" x14ac:dyDescent="0.2">
      <c r="A87" s="29">
        <v>42564</v>
      </c>
      <c r="B87" s="29" t="s">
        <v>117</v>
      </c>
      <c r="C87" s="107"/>
      <c r="D87" s="107">
        <v>295</v>
      </c>
      <c r="E87" s="10">
        <f t="shared" si="1"/>
        <v>18036.890000000007</v>
      </c>
      <c r="F87" s="27"/>
      <c r="G87" s="27"/>
      <c r="H87" s="27"/>
      <c r="I87" s="27"/>
      <c r="J87" s="27"/>
      <c r="K87" s="27"/>
      <c r="L87" s="2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>
        <v>295</v>
      </c>
      <c r="X87" s="107"/>
    </row>
    <row r="88" spans="1:24" ht="12" customHeight="1" x14ac:dyDescent="0.2">
      <c r="A88" s="29">
        <v>42564</v>
      </c>
      <c r="B88" s="1" t="s">
        <v>101</v>
      </c>
      <c r="C88" s="107"/>
      <c r="D88" s="107">
        <f>1073.43-D73</f>
        <v>526.43000000000006</v>
      </c>
      <c r="E88" s="10">
        <f t="shared" si="1"/>
        <v>17510.460000000006</v>
      </c>
      <c r="F88" s="27"/>
      <c r="G88" s="27"/>
      <c r="H88" s="27"/>
      <c r="I88" s="27"/>
      <c r="J88" s="27"/>
      <c r="K88" s="27"/>
      <c r="L88" s="27"/>
      <c r="M88" s="107"/>
      <c r="N88" s="107"/>
      <c r="O88" s="107"/>
      <c r="P88" s="107"/>
      <c r="Q88" s="107"/>
      <c r="R88" s="107"/>
      <c r="S88" s="107" t="s">
        <v>16</v>
      </c>
      <c r="T88" s="107">
        <v>526.42999999999995</v>
      </c>
      <c r="U88" s="107"/>
      <c r="V88" s="107"/>
      <c r="W88" s="107"/>
      <c r="X88" s="107"/>
    </row>
    <row r="89" spans="1:24" ht="12" customHeight="1" x14ac:dyDescent="0.2">
      <c r="A89" s="29">
        <v>42564</v>
      </c>
      <c r="B89" s="29" t="s">
        <v>159</v>
      </c>
      <c r="C89" s="107"/>
      <c r="D89" s="107">
        <v>1623</v>
      </c>
      <c r="E89" s="10">
        <f t="shared" si="1"/>
        <v>15887.460000000006</v>
      </c>
      <c r="F89" s="27"/>
      <c r="G89" s="27"/>
      <c r="H89" s="27"/>
      <c r="I89" s="27"/>
      <c r="J89" s="27"/>
      <c r="K89" s="27"/>
      <c r="L89" s="27"/>
      <c r="M89" s="107"/>
      <c r="N89" s="107"/>
      <c r="O89" s="107"/>
      <c r="P89" s="107"/>
      <c r="Q89" s="107"/>
      <c r="R89" s="107"/>
      <c r="S89" s="107"/>
      <c r="T89" s="107"/>
      <c r="U89" s="107"/>
      <c r="V89" s="107" t="s">
        <v>16</v>
      </c>
      <c r="W89" s="107">
        <v>1623</v>
      </c>
      <c r="X89" s="107"/>
    </row>
    <row r="90" spans="1:24" ht="12" customHeight="1" x14ac:dyDescent="0.2">
      <c r="A90" s="29">
        <v>42566</v>
      </c>
      <c r="B90" s="29" t="s">
        <v>161</v>
      </c>
      <c r="C90" s="107">
        <v>2000</v>
      </c>
      <c r="D90" s="107"/>
      <c r="E90" s="10">
        <f t="shared" si="1"/>
        <v>17887.460000000006</v>
      </c>
      <c r="F90" s="27"/>
      <c r="G90" s="27"/>
      <c r="H90" s="27"/>
      <c r="I90" s="27">
        <v>2000</v>
      </c>
      <c r="J90" s="27"/>
      <c r="K90" s="27"/>
      <c r="L90" s="2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</row>
    <row r="91" spans="1:24" ht="12" customHeight="1" x14ac:dyDescent="0.2">
      <c r="A91" s="29">
        <v>42566</v>
      </c>
      <c r="B91" s="29" t="s">
        <v>162</v>
      </c>
      <c r="C91" s="107">
        <v>1000</v>
      </c>
      <c r="D91" s="107"/>
      <c r="E91" s="10">
        <f t="shared" si="1"/>
        <v>18887.460000000006</v>
      </c>
      <c r="F91" s="27"/>
      <c r="G91" s="27"/>
      <c r="H91" s="27"/>
      <c r="I91" s="27">
        <v>1000</v>
      </c>
      <c r="J91" s="27"/>
      <c r="K91" s="27"/>
      <c r="L91" s="2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</row>
    <row r="92" spans="1:24" ht="12" customHeight="1" x14ac:dyDescent="0.2">
      <c r="A92" s="29">
        <v>42566</v>
      </c>
      <c r="B92" s="29" t="s">
        <v>149</v>
      </c>
      <c r="C92" s="107"/>
      <c r="D92" s="107">
        <v>45</v>
      </c>
      <c r="E92" s="10">
        <f t="shared" si="1"/>
        <v>18842.460000000006</v>
      </c>
      <c r="F92" s="27"/>
      <c r="G92" s="27"/>
      <c r="H92" s="27"/>
      <c r="I92" s="27"/>
      <c r="J92" s="27"/>
      <c r="K92" s="27"/>
      <c r="L92" s="2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>
        <v>45</v>
      </c>
    </row>
    <row r="93" spans="1:24" ht="12" customHeight="1" x14ac:dyDescent="0.2">
      <c r="A93" s="29">
        <v>42566</v>
      </c>
      <c r="B93" s="29" t="s">
        <v>45</v>
      </c>
      <c r="C93" s="107">
        <v>4000</v>
      </c>
      <c r="D93" s="107"/>
      <c r="E93" s="10">
        <f t="shared" si="1"/>
        <v>22842.460000000006</v>
      </c>
      <c r="F93" s="27"/>
      <c r="G93" s="27"/>
      <c r="H93" s="27"/>
      <c r="I93" s="27">
        <v>4000</v>
      </c>
      <c r="J93" s="27"/>
      <c r="K93" s="27"/>
      <c r="L93" s="2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</row>
    <row r="94" spans="1:24" ht="12" customHeight="1" x14ac:dyDescent="0.2">
      <c r="A94" s="29">
        <v>37090</v>
      </c>
      <c r="B94" s="29" t="s">
        <v>163</v>
      </c>
      <c r="C94" s="107">
        <v>1000</v>
      </c>
      <c r="D94" s="107"/>
      <c r="E94" s="10">
        <f t="shared" si="1"/>
        <v>23842.460000000006</v>
      </c>
      <c r="F94" s="27"/>
      <c r="G94" s="27"/>
      <c r="H94" s="27"/>
      <c r="I94" s="27">
        <v>1000</v>
      </c>
      <c r="J94" s="27"/>
      <c r="K94" s="27"/>
      <c r="L94" s="2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</row>
    <row r="95" spans="1:24" ht="12" customHeight="1" x14ac:dyDescent="0.2">
      <c r="A95" s="29">
        <v>37093</v>
      </c>
      <c r="B95" s="29" t="s">
        <v>149</v>
      </c>
      <c r="C95" s="107"/>
      <c r="D95" s="107">
        <v>35</v>
      </c>
      <c r="E95" s="10">
        <f t="shared" si="1"/>
        <v>23807.460000000006</v>
      </c>
      <c r="F95" s="27"/>
      <c r="G95" s="27"/>
      <c r="H95" s="27"/>
      <c r="I95" s="27"/>
      <c r="J95" s="27"/>
      <c r="K95" s="27"/>
      <c r="L95" s="2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>
        <v>35</v>
      </c>
    </row>
    <row r="96" spans="1:24" ht="12" customHeight="1" x14ac:dyDescent="0.2">
      <c r="A96" s="29">
        <v>42573</v>
      </c>
      <c r="B96" s="29" t="s">
        <v>61</v>
      </c>
      <c r="C96" s="107">
        <v>1000</v>
      </c>
      <c r="D96" s="107"/>
      <c r="E96" s="10">
        <f t="shared" si="1"/>
        <v>24807.460000000006</v>
      </c>
      <c r="F96" s="27"/>
      <c r="G96" s="27"/>
      <c r="H96" s="27"/>
      <c r="I96" s="27">
        <v>1000</v>
      </c>
      <c r="J96" s="27"/>
      <c r="K96" s="27"/>
      <c r="L96" s="2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</row>
    <row r="97" spans="1:24" ht="12" customHeight="1" x14ac:dyDescent="0.2">
      <c r="A97" s="29">
        <v>42576</v>
      </c>
      <c r="B97" s="29" t="s">
        <v>164</v>
      </c>
      <c r="C97" s="107">
        <v>1000</v>
      </c>
      <c r="D97" s="107"/>
      <c r="E97" s="10">
        <f t="shared" si="1"/>
        <v>25807.460000000006</v>
      </c>
      <c r="F97" s="27"/>
      <c r="G97" s="27"/>
      <c r="H97" s="27"/>
      <c r="I97" s="27">
        <v>1000</v>
      </c>
      <c r="J97" s="27"/>
      <c r="K97" s="27"/>
      <c r="L97" s="2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</row>
    <row r="98" spans="1:24" ht="12" customHeight="1" x14ac:dyDescent="0.2">
      <c r="A98" s="29">
        <v>42576</v>
      </c>
      <c r="B98" s="29" t="s">
        <v>165</v>
      </c>
      <c r="C98" s="107">
        <v>1000</v>
      </c>
      <c r="D98" s="107"/>
      <c r="E98" s="10">
        <f t="shared" si="1"/>
        <v>26807.460000000006</v>
      </c>
      <c r="F98" s="27"/>
      <c r="G98" s="27"/>
      <c r="H98" s="27"/>
      <c r="I98" s="27">
        <v>1000</v>
      </c>
      <c r="J98" s="27"/>
      <c r="K98" s="27"/>
      <c r="L98" s="2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</row>
    <row r="99" spans="1:24" ht="12" customHeight="1" x14ac:dyDescent="0.2">
      <c r="A99" s="29">
        <v>42578</v>
      </c>
      <c r="B99" s="29" t="s">
        <v>166</v>
      </c>
      <c r="C99" s="107">
        <v>2000</v>
      </c>
      <c r="D99" s="107"/>
      <c r="E99" s="10">
        <f t="shared" si="1"/>
        <v>28807.460000000006</v>
      </c>
      <c r="F99" s="27"/>
      <c r="G99" s="27"/>
      <c r="H99" s="27"/>
      <c r="I99" s="27">
        <v>2000</v>
      </c>
      <c r="J99" s="27"/>
      <c r="K99" s="27"/>
      <c r="L99" s="2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</row>
    <row r="100" spans="1:24" ht="12" customHeight="1" x14ac:dyDescent="0.2">
      <c r="A100" s="29">
        <v>42578</v>
      </c>
      <c r="B100" s="29" t="s">
        <v>149</v>
      </c>
      <c r="C100" s="107"/>
      <c r="D100" s="107">
        <v>35</v>
      </c>
      <c r="E100" s="10">
        <f t="shared" si="1"/>
        <v>28772.460000000006</v>
      </c>
      <c r="F100" s="27"/>
      <c r="G100" s="27"/>
      <c r="H100" s="27"/>
      <c r="I100" s="27"/>
      <c r="J100" s="27"/>
      <c r="K100" s="27"/>
      <c r="L100" s="2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>
        <v>35</v>
      </c>
    </row>
    <row r="101" spans="1:24" ht="12" customHeight="1" x14ac:dyDescent="0.2">
      <c r="A101" s="29">
        <v>42580</v>
      </c>
      <c r="B101" s="29" t="s">
        <v>273</v>
      </c>
      <c r="C101" s="107">
        <v>1000</v>
      </c>
      <c r="D101" s="107"/>
      <c r="E101" s="10">
        <f t="shared" si="1"/>
        <v>29772.460000000006</v>
      </c>
      <c r="F101" s="27"/>
      <c r="G101" s="27"/>
      <c r="H101" s="27"/>
      <c r="I101" s="27">
        <v>1000</v>
      </c>
      <c r="J101" s="27"/>
      <c r="K101" s="27"/>
      <c r="L101" s="2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</row>
    <row r="102" spans="1:24" ht="12" customHeight="1" x14ac:dyDescent="0.2">
      <c r="A102" s="29">
        <v>42582</v>
      </c>
      <c r="B102" s="29" t="s">
        <v>167</v>
      </c>
      <c r="C102" s="107">
        <v>1000</v>
      </c>
      <c r="D102" s="107"/>
      <c r="E102" s="10">
        <f t="shared" si="1"/>
        <v>30772.460000000006</v>
      </c>
      <c r="F102" s="27"/>
      <c r="G102" s="27"/>
      <c r="H102" s="27"/>
      <c r="I102" s="27">
        <v>1000</v>
      </c>
      <c r="J102" s="27"/>
      <c r="K102" s="27"/>
      <c r="L102" s="2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</row>
    <row r="103" spans="1:24" ht="12" customHeight="1" x14ac:dyDescent="0.2">
      <c r="A103" s="29">
        <v>42585</v>
      </c>
      <c r="B103" s="29" t="s">
        <v>251</v>
      </c>
      <c r="C103" s="107">
        <v>5000</v>
      </c>
      <c r="D103" s="107"/>
      <c r="E103" s="10">
        <f t="shared" si="1"/>
        <v>35772.460000000006</v>
      </c>
      <c r="F103" s="27"/>
      <c r="G103" s="27"/>
      <c r="H103" s="27"/>
      <c r="I103" s="27">
        <v>5000</v>
      </c>
      <c r="J103" s="27"/>
      <c r="K103" s="27"/>
      <c r="L103" s="2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</row>
    <row r="104" spans="1:24" ht="12" customHeight="1" x14ac:dyDescent="0.2">
      <c r="A104" s="29">
        <v>42586</v>
      </c>
      <c r="B104" s="29" t="s">
        <v>252</v>
      </c>
      <c r="C104" s="107">
        <v>1000</v>
      </c>
      <c r="D104" s="107"/>
      <c r="E104" s="10">
        <f t="shared" si="1"/>
        <v>36772.460000000006</v>
      </c>
      <c r="F104" s="27"/>
      <c r="G104" s="27"/>
      <c r="H104" s="27"/>
      <c r="I104" s="27">
        <v>1000</v>
      </c>
      <c r="J104" s="27"/>
      <c r="K104" s="27"/>
      <c r="L104" s="2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</row>
    <row r="105" spans="1:24" ht="12" customHeight="1" x14ac:dyDescent="0.2">
      <c r="A105" s="29">
        <v>42586</v>
      </c>
      <c r="B105" s="29" t="s">
        <v>253</v>
      </c>
      <c r="C105" s="107">
        <v>1000</v>
      </c>
      <c r="D105" s="107"/>
      <c r="E105" s="10">
        <f t="shared" si="1"/>
        <v>37772.460000000006</v>
      </c>
      <c r="F105" s="27"/>
      <c r="G105" s="27"/>
      <c r="H105" s="27"/>
      <c r="I105" s="27">
        <v>1000</v>
      </c>
      <c r="J105" s="27"/>
      <c r="K105" s="27"/>
      <c r="L105" s="2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</row>
    <row r="106" spans="1:24" ht="12" customHeight="1" x14ac:dyDescent="0.2">
      <c r="A106" s="29">
        <v>42588</v>
      </c>
      <c r="B106" s="29" t="s">
        <v>267</v>
      </c>
      <c r="C106" s="107">
        <v>1000</v>
      </c>
      <c r="D106" s="107"/>
      <c r="E106" s="10">
        <f t="shared" si="1"/>
        <v>38772.460000000006</v>
      </c>
      <c r="F106" s="27"/>
      <c r="G106" s="27"/>
      <c r="H106" s="27"/>
      <c r="I106" s="27">
        <v>1000</v>
      </c>
      <c r="J106" s="27"/>
      <c r="K106" s="27"/>
      <c r="L106" s="2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</row>
    <row r="107" spans="1:24" ht="12" customHeight="1" x14ac:dyDescent="0.2">
      <c r="A107" s="29">
        <v>42590</v>
      </c>
      <c r="B107" s="29" t="s">
        <v>269</v>
      </c>
      <c r="C107" s="107">
        <v>2000</v>
      </c>
      <c r="D107" s="107"/>
      <c r="E107" s="10">
        <f t="shared" si="1"/>
        <v>40772.460000000006</v>
      </c>
      <c r="F107" s="27"/>
      <c r="G107" s="27"/>
      <c r="H107" s="27"/>
      <c r="I107" s="27">
        <v>2000</v>
      </c>
      <c r="J107" s="27"/>
      <c r="K107" s="27"/>
      <c r="L107" s="2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</row>
    <row r="108" spans="1:24" ht="12" customHeight="1" x14ac:dyDescent="0.2">
      <c r="A108" s="29">
        <v>42592</v>
      </c>
      <c r="B108" s="29" t="s">
        <v>270</v>
      </c>
      <c r="C108" s="107"/>
      <c r="D108" s="107">
        <v>1500</v>
      </c>
      <c r="E108" s="10">
        <f t="shared" si="1"/>
        <v>39272.460000000006</v>
      </c>
      <c r="F108" s="27"/>
      <c r="G108" s="27"/>
      <c r="H108" s="27"/>
      <c r="I108" s="27"/>
      <c r="J108" s="27"/>
      <c r="K108" s="27"/>
      <c r="L108" s="27"/>
      <c r="M108" s="107"/>
      <c r="N108" s="107"/>
      <c r="O108" s="107"/>
      <c r="P108" s="107"/>
      <c r="Q108" s="107"/>
      <c r="R108" s="107"/>
      <c r="S108" s="107">
        <v>1500</v>
      </c>
      <c r="T108" s="107"/>
      <c r="U108" s="107"/>
      <c r="V108" s="107"/>
      <c r="W108" s="107" t="s">
        <v>16</v>
      </c>
      <c r="X108" s="107"/>
    </row>
    <row r="109" spans="1:24" ht="12" customHeight="1" x14ac:dyDescent="0.2">
      <c r="A109" s="29">
        <v>42592</v>
      </c>
      <c r="B109" s="29" t="s">
        <v>149</v>
      </c>
      <c r="C109" s="107"/>
      <c r="D109" s="107">
        <v>5</v>
      </c>
      <c r="E109" s="10">
        <f t="shared" si="1"/>
        <v>39267.460000000006</v>
      </c>
      <c r="F109" s="27"/>
      <c r="G109" s="27"/>
      <c r="H109" s="27"/>
      <c r="I109" s="27"/>
      <c r="J109" s="27"/>
      <c r="K109" s="27"/>
      <c r="L109" s="2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>
        <v>5</v>
      </c>
    </row>
    <row r="110" spans="1:24" ht="12" customHeight="1" x14ac:dyDescent="0.2">
      <c r="A110" s="29">
        <v>42594</v>
      </c>
      <c r="B110" s="29" t="s">
        <v>271</v>
      </c>
      <c r="C110" s="107">
        <v>5000</v>
      </c>
      <c r="D110" s="107"/>
      <c r="E110" s="10">
        <f t="shared" si="1"/>
        <v>44267.460000000006</v>
      </c>
      <c r="F110" s="27"/>
      <c r="G110" s="27"/>
      <c r="H110" s="27"/>
      <c r="I110" s="27">
        <v>5000</v>
      </c>
      <c r="J110" s="27"/>
      <c r="K110" s="27"/>
      <c r="L110" s="2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</row>
    <row r="111" spans="1:24" ht="12" customHeight="1" x14ac:dyDescent="0.2">
      <c r="A111" s="29">
        <v>42594</v>
      </c>
      <c r="B111" s="29" t="s">
        <v>85</v>
      </c>
      <c r="C111" s="107">
        <v>1000</v>
      </c>
      <c r="D111" s="107"/>
      <c r="E111" s="10">
        <f t="shared" si="1"/>
        <v>45267.460000000006</v>
      </c>
      <c r="F111" s="27"/>
      <c r="G111" s="27"/>
      <c r="H111" s="27"/>
      <c r="I111" s="27">
        <v>1000</v>
      </c>
      <c r="J111" s="27"/>
      <c r="K111" s="27"/>
      <c r="L111" s="2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</row>
    <row r="112" spans="1:24" ht="12" customHeight="1" x14ac:dyDescent="0.2">
      <c r="A112" s="29">
        <v>42595</v>
      </c>
      <c r="B112" s="29" t="s">
        <v>51</v>
      </c>
      <c r="C112" s="107">
        <v>1000</v>
      </c>
      <c r="D112" s="107"/>
      <c r="E112" s="10">
        <f t="shared" si="1"/>
        <v>46267.460000000006</v>
      </c>
      <c r="F112" s="27"/>
      <c r="G112" s="27"/>
      <c r="H112" s="27"/>
      <c r="I112" s="27">
        <v>1000</v>
      </c>
      <c r="J112" s="27"/>
      <c r="K112" s="27"/>
      <c r="L112" s="2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</row>
    <row r="113" spans="1:24" ht="12" customHeight="1" x14ac:dyDescent="0.2">
      <c r="A113" s="29">
        <v>42595</v>
      </c>
      <c r="B113" s="29" t="s">
        <v>276</v>
      </c>
      <c r="C113" s="107">
        <v>1000</v>
      </c>
      <c r="D113" s="107"/>
      <c r="E113" s="10">
        <f t="shared" si="1"/>
        <v>47267.460000000006</v>
      </c>
      <c r="F113" s="27"/>
      <c r="G113" s="27"/>
      <c r="H113" s="27"/>
      <c r="I113" s="27">
        <v>1000</v>
      </c>
      <c r="J113" s="27"/>
      <c r="K113" s="27"/>
      <c r="L113" s="2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</row>
    <row r="114" spans="1:24" ht="12" customHeight="1" x14ac:dyDescent="0.2">
      <c r="A114" s="29">
        <v>42597</v>
      </c>
      <c r="B114" s="29" t="s">
        <v>283</v>
      </c>
      <c r="C114" s="107">
        <v>1000</v>
      </c>
      <c r="D114" s="107"/>
      <c r="E114" s="10">
        <f t="shared" si="1"/>
        <v>48267.460000000006</v>
      </c>
      <c r="F114" s="27"/>
      <c r="G114" s="27"/>
      <c r="H114" s="27"/>
      <c r="I114" s="27">
        <v>1000</v>
      </c>
      <c r="J114" s="27"/>
      <c r="K114" s="27"/>
      <c r="L114" s="2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</row>
    <row r="115" spans="1:24" ht="12" customHeight="1" x14ac:dyDescent="0.2">
      <c r="A115" s="29">
        <v>42597</v>
      </c>
      <c r="B115" s="29" t="s">
        <v>285</v>
      </c>
      <c r="C115" s="107">
        <v>1000</v>
      </c>
      <c r="D115" s="107"/>
      <c r="E115" s="10">
        <f t="shared" si="1"/>
        <v>49267.460000000006</v>
      </c>
      <c r="F115" s="27"/>
      <c r="G115" s="27"/>
      <c r="H115" s="27"/>
      <c r="I115" s="27">
        <v>1000</v>
      </c>
      <c r="J115" s="27"/>
      <c r="K115" s="27"/>
      <c r="L115" s="2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</row>
    <row r="116" spans="1:24" ht="12" customHeight="1" x14ac:dyDescent="0.2">
      <c r="A116" s="29">
        <v>42597</v>
      </c>
      <c r="B116" s="29" t="s">
        <v>287</v>
      </c>
      <c r="C116" s="107">
        <v>1000</v>
      </c>
      <c r="D116" s="107"/>
      <c r="E116" s="10">
        <f t="shared" si="1"/>
        <v>50267.460000000006</v>
      </c>
      <c r="F116" s="27"/>
      <c r="G116" s="27"/>
      <c r="H116" s="27"/>
      <c r="I116" s="27">
        <v>1000</v>
      </c>
      <c r="J116" s="27"/>
      <c r="K116" s="27"/>
      <c r="L116" s="2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</row>
    <row r="117" spans="1:24" ht="12" customHeight="1" x14ac:dyDescent="0.2">
      <c r="A117" s="29">
        <v>42599</v>
      </c>
      <c r="B117" s="29" t="s">
        <v>57</v>
      </c>
      <c r="C117" s="107">
        <v>1000</v>
      </c>
      <c r="D117" s="107"/>
      <c r="E117" s="10">
        <f t="shared" si="1"/>
        <v>51267.460000000006</v>
      </c>
      <c r="F117" s="27"/>
      <c r="G117" s="27"/>
      <c r="H117" s="27"/>
      <c r="I117" s="27">
        <v>1000</v>
      </c>
      <c r="J117" s="27"/>
      <c r="K117" s="27"/>
      <c r="L117" s="2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</row>
    <row r="118" spans="1:24" ht="12" customHeight="1" x14ac:dyDescent="0.2">
      <c r="A118" s="29">
        <v>42599</v>
      </c>
      <c r="B118" s="29" t="s">
        <v>288</v>
      </c>
      <c r="C118" s="107">
        <v>1000</v>
      </c>
      <c r="D118" s="107"/>
      <c r="E118" s="10">
        <f t="shared" si="1"/>
        <v>52267.460000000006</v>
      </c>
      <c r="F118" s="27"/>
      <c r="G118" s="27"/>
      <c r="H118" s="27"/>
      <c r="I118" s="27">
        <v>1000</v>
      </c>
      <c r="J118" s="27"/>
      <c r="K118" s="27"/>
      <c r="L118" s="2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</row>
    <row r="119" spans="1:24" ht="12" customHeight="1" x14ac:dyDescent="0.2">
      <c r="A119" s="29">
        <v>42600</v>
      </c>
      <c r="B119" s="29" t="s">
        <v>289</v>
      </c>
      <c r="C119" s="107">
        <v>1035</v>
      </c>
      <c r="D119" s="107">
        <v>3465</v>
      </c>
      <c r="E119" s="10">
        <f t="shared" si="1"/>
        <v>49837.460000000006</v>
      </c>
      <c r="F119" s="27">
        <v>1035</v>
      </c>
      <c r="G119" s="27"/>
      <c r="H119" s="27"/>
      <c r="I119" s="27"/>
      <c r="J119" s="27"/>
      <c r="K119" s="27"/>
      <c r="L119" s="27"/>
      <c r="M119" s="107" t="s">
        <v>604</v>
      </c>
      <c r="N119" s="107"/>
      <c r="O119" s="107"/>
      <c r="P119" s="107"/>
      <c r="Q119" s="107"/>
      <c r="R119" s="107"/>
      <c r="S119" s="107"/>
      <c r="T119" s="107"/>
      <c r="U119" s="107"/>
      <c r="V119" s="107">
        <v>3465</v>
      </c>
      <c r="W119" s="107"/>
      <c r="X119" s="107"/>
    </row>
    <row r="120" spans="1:24" ht="12" customHeight="1" x14ac:dyDescent="0.2">
      <c r="A120" s="29">
        <v>42600</v>
      </c>
      <c r="B120" s="29" t="s">
        <v>290</v>
      </c>
      <c r="C120" s="107">
        <v>1000</v>
      </c>
      <c r="D120" s="107"/>
      <c r="E120" s="10">
        <f t="shared" si="1"/>
        <v>50837.460000000006</v>
      </c>
      <c r="F120" s="27"/>
      <c r="G120" s="27"/>
      <c r="H120" s="27"/>
      <c r="I120" s="27">
        <v>1000</v>
      </c>
      <c r="J120" s="27"/>
      <c r="K120" s="27"/>
      <c r="L120" s="2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</row>
    <row r="121" spans="1:24" ht="12" customHeight="1" x14ac:dyDescent="0.2">
      <c r="A121" s="29">
        <v>42600</v>
      </c>
      <c r="B121" s="29" t="s">
        <v>149</v>
      </c>
      <c r="C121" s="107"/>
      <c r="D121" s="107">
        <v>40</v>
      </c>
      <c r="E121" s="10">
        <f t="shared" si="1"/>
        <v>50797.460000000006</v>
      </c>
      <c r="F121" s="27"/>
      <c r="G121" s="27"/>
      <c r="H121" s="27"/>
      <c r="I121" s="27"/>
      <c r="J121" s="27"/>
      <c r="K121" s="27"/>
      <c r="L121" s="2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>
        <v>40</v>
      </c>
    </row>
    <row r="122" spans="1:24" ht="12" customHeight="1" x14ac:dyDescent="0.2">
      <c r="A122" s="29">
        <v>42601</v>
      </c>
      <c r="B122" s="29" t="s">
        <v>291</v>
      </c>
      <c r="C122" s="107">
        <v>1000</v>
      </c>
      <c r="D122" s="107"/>
      <c r="E122" s="10">
        <f t="shared" si="1"/>
        <v>51797.460000000006</v>
      </c>
      <c r="F122" s="27"/>
      <c r="G122" s="27"/>
      <c r="H122" s="27"/>
      <c r="I122" s="27">
        <v>1000</v>
      </c>
      <c r="J122" s="27"/>
      <c r="K122" s="27"/>
      <c r="L122" s="2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</row>
    <row r="123" spans="1:24" ht="12" customHeight="1" x14ac:dyDescent="0.2">
      <c r="A123" s="29">
        <v>42601</v>
      </c>
      <c r="B123" s="29" t="s">
        <v>71</v>
      </c>
      <c r="C123" s="107">
        <v>1000</v>
      </c>
      <c r="D123" s="107"/>
      <c r="E123" s="10">
        <f t="shared" si="1"/>
        <v>52797.460000000006</v>
      </c>
      <c r="F123" s="27"/>
      <c r="G123" s="27"/>
      <c r="H123" s="27"/>
      <c r="I123" s="27">
        <v>1000</v>
      </c>
      <c r="J123" s="27"/>
      <c r="K123" s="27"/>
      <c r="L123" s="2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</row>
    <row r="124" spans="1:24" ht="12" customHeight="1" x14ac:dyDescent="0.2">
      <c r="A124" s="29">
        <v>42602</v>
      </c>
      <c r="B124" s="29" t="s">
        <v>56</v>
      </c>
      <c r="C124" s="107">
        <v>1000</v>
      </c>
      <c r="D124" s="107"/>
      <c r="E124" s="10">
        <f t="shared" si="1"/>
        <v>53797.460000000006</v>
      </c>
      <c r="F124" s="27"/>
      <c r="G124" s="27"/>
      <c r="H124" s="27"/>
      <c r="I124" s="27">
        <v>1000</v>
      </c>
      <c r="J124" s="27"/>
      <c r="K124" s="27"/>
      <c r="L124" s="2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</row>
    <row r="125" spans="1:24" ht="12" customHeight="1" x14ac:dyDescent="0.2">
      <c r="A125" s="29">
        <v>42604</v>
      </c>
      <c r="B125" s="29" t="s">
        <v>314</v>
      </c>
      <c r="C125" s="107">
        <v>1000</v>
      </c>
      <c r="D125" s="107"/>
      <c r="E125" s="10">
        <f t="shared" si="1"/>
        <v>54797.460000000006</v>
      </c>
      <c r="F125" s="27"/>
      <c r="G125" s="27"/>
      <c r="H125" s="27"/>
      <c r="I125" s="27">
        <v>1000</v>
      </c>
      <c r="J125" s="27"/>
      <c r="K125" s="27"/>
      <c r="L125" s="2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</row>
    <row r="126" spans="1:24" ht="12" customHeight="1" x14ac:dyDescent="0.2">
      <c r="A126" s="29">
        <v>42605</v>
      </c>
      <c r="B126" s="29" t="s">
        <v>297</v>
      </c>
      <c r="C126" s="107">
        <v>1000</v>
      </c>
      <c r="D126" s="107"/>
      <c r="E126" s="10">
        <f t="shared" si="1"/>
        <v>55797.460000000006</v>
      </c>
      <c r="F126" s="27"/>
      <c r="G126" s="27"/>
      <c r="H126" s="27"/>
      <c r="I126" s="27">
        <v>1000</v>
      </c>
      <c r="J126" s="27"/>
      <c r="K126" s="27"/>
      <c r="L126" s="2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</row>
    <row r="127" spans="1:24" ht="12" customHeight="1" x14ac:dyDescent="0.2">
      <c r="A127" s="29">
        <v>42606</v>
      </c>
      <c r="B127" s="29" t="s">
        <v>312</v>
      </c>
      <c r="C127" s="107">
        <v>1000</v>
      </c>
      <c r="D127" s="107"/>
      <c r="E127" s="10">
        <f t="shared" si="1"/>
        <v>56797.460000000006</v>
      </c>
      <c r="F127" s="27"/>
      <c r="G127" s="27"/>
      <c r="H127" s="27"/>
      <c r="I127" s="27">
        <v>1000</v>
      </c>
      <c r="J127" s="27"/>
      <c r="K127" s="27"/>
      <c r="L127" s="2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</row>
    <row r="128" spans="1:24" ht="12" customHeight="1" x14ac:dyDescent="0.2">
      <c r="A128" s="29">
        <v>42606</v>
      </c>
      <c r="B128" s="29" t="s">
        <v>311</v>
      </c>
      <c r="C128" s="107">
        <v>1000</v>
      </c>
      <c r="D128" s="107"/>
      <c r="E128" s="10">
        <f t="shared" si="1"/>
        <v>57797.460000000006</v>
      </c>
      <c r="F128" s="27"/>
      <c r="G128" s="27"/>
      <c r="H128" s="27"/>
      <c r="I128" s="27">
        <v>1000</v>
      </c>
      <c r="J128" s="27"/>
      <c r="K128" s="27"/>
      <c r="L128" s="2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</row>
    <row r="129" spans="1:24" ht="12" customHeight="1" x14ac:dyDescent="0.2">
      <c r="A129" s="29">
        <v>42606</v>
      </c>
      <c r="B129" s="29" t="s">
        <v>317</v>
      </c>
      <c r="C129" s="107">
        <v>1000</v>
      </c>
      <c r="D129" s="107"/>
      <c r="E129" s="10">
        <f t="shared" si="1"/>
        <v>58797.460000000006</v>
      </c>
      <c r="F129" s="27"/>
      <c r="G129" s="27"/>
      <c r="H129" s="27"/>
      <c r="I129" s="27">
        <v>1000</v>
      </c>
      <c r="J129" s="27"/>
      <c r="K129" s="27"/>
      <c r="L129" s="2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</row>
    <row r="130" spans="1:24" ht="12" customHeight="1" x14ac:dyDescent="0.2">
      <c r="A130" s="29">
        <v>42606</v>
      </c>
      <c r="B130" s="29" t="s">
        <v>306</v>
      </c>
      <c r="C130" s="107">
        <v>1000</v>
      </c>
      <c r="D130" s="107"/>
      <c r="E130" s="10">
        <f>E129+C130-D130</f>
        <v>59797.460000000006</v>
      </c>
      <c r="F130" s="27"/>
      <c r="G130" s="27"/>
      <c r="H130" s="27"/>
      <c r="I130" s="27">
        <v>1000</v>
      </c>
      <c r="J130" s="27"/>
      <c r="K130" s="27"/>
      <c r="L130" s="2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</row>
    <row r="131" spans="1:24" ht="12" customHeight="1" x14ac:dyDescent="0.2">
      <c r="A131" s="29">
        <v>42607</v>
      </c>
      <c r="B131" s="29" t="s">
        <v>321</v>
      </c>
      <c r="C131" s="107">
        <v>1000</v>
      </c>
      <c r="D131" s="107"/>
      <c r="E131" s="10">
        <f t="shared" ref="E131:E196" si="2">E130+C131-D131</f>
        <v>60797.460000000006</v>
      </c>
      <c r="F131" s="27"/>
      <c r="G131" s="27"/>
      <c r="H131" s="27"/>
      <c r="I131" s="27">
        <v>1000</v>
      </c>
      <c r="J131" s="27"/>
      <c r="K131" s="27"/>
      <c r="L131" s="2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</row>
    <row r="132" spans="1:24" ht="12" customHeight="1" x14ac:dyDescent="0.2">
      <c r="A132" s="29">
        <v>42607</v>
      </c>
      <c r="B132" s="29" t="s">
        <v>322</v>
      </c>
      <c r="C132" s="107">
        <v>1000</v>
      </c>
      <c r="D132" s="107"/>
      <c r="E132" s="10">
        <f t="shared" si="2"/>
        <v>61797.460000000006</v>
      </c>
      <c r="F132" s="27"/>
      <c r="G132" s="27"/>
      <c r="H132" s="27"/>
      <c r="I132" s="27">
        <v>1000</v>
      </c>
      <c r="J132" s="27"/>
      <c r="K132" s="27"/>
      <c r="L132" s="2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</row>
    <row r="133" spans="1:24" ht="12" customHeight="1" x14ac:dyDescent="0.2">
      <c r="A133" s="29">
        <v>42608</v>
      </c>
      <c r="B133" s="29" t="s">
        <v>63</v>
      </c>
      <c r="C133" s="107">
        <v>1000</v>
      </c>
      <c r="D133" s="107"/>
      <c r="E133" s="10">
        <f t="shared" si="2"/>
        <v>62797.460000000006</v>
      </c>
      <c r="F133" s="27"/>
      <c r="G133" s="27"/>
      <c r="H133" s="27"/>
      <c r="I133" s="27">
        <v>1000</v>
      </c>
      <c r="J133" s="27"/>
      <c r="K133" s="27"/>
      <c r="L133" s="2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</row>
    <row r="134" spans="1:24" ht="12" customHeight="1" x14ac:dyDescent="0.2">
      <c r="A134" s="29">
        <v>42608</v>
      </c>
      <c r="B134" s="29" t="s">
        <v>324</v>
      </c>
      <c r="C134" s="107">
        <v>3000</v>
      </c>
      <c r="D134" s="107"/>
      <c r="E134" s="10">
        <f t="shared" si="2"/>
        <v>65797.460000000006</v>
      </c>
      <c r="F134" s="27"/>
      <c r="G134" s="27"/>
      <c r="H134" s="27"/>
      <c r="I134" s="27">
        <v>3000</v>
      </c>
      <c r="J134" s="27"/>
      <c r="K134" s="27"/>
      <c r="L134" s="2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</row>
    <row r="135" spans="1:24" ht="12" customHeight="1" x14ac:dyDescent="0.2">
      <c r="A135" s="29">
        <v>42608</v>
      </c>
      <c r="B135" s="29" t="s">
        <v>327</v>
      </c>
      <c r="C135" s="107"/>
      <c r="D135" s="107">
        <v>1080</v>
      </c>
      <c r="E135" s="10">
        <f t="shared" si="2"/>
        <v>64717.460000000006</v>
      </c>
      <c r="F135" s="27"/>
      <c r="G135" s="27"/>
      <c r="H135" s="27"/>
      <c r="I135" s="27"/>
      <c r="J135" s="27"/>
      <c r="K135" s="27"/>
      <c r="L135" s="27"/>
      <c r="M135" s="107" t="s">
        <v>16</v>
      </c>
      <c r="N135" s="107"/>
      <c r="O135" s="107"/>
      <c r="P135" s="107"/>
      <c r="Q135" s="107"/>
      <c r="R135" s="107"/>
      <c r="S135" s="107"/>
      <c r="T135" s="107"/>
      <c r="U135" s="107"/>
      <c r="V135" s="107">
        <v>1080</v>
      </c>
      <c r="W135" s="107"/>
      <c r="X135" s="107"/>
    </row>
    <row r="136" spans="1:24" ht="12" customHeight="1" x14ac:dyDescent="0.2">
      <c r="A136" s="29">
        <v>42609</v>
      </c>
      <c r="B136" s="29" t="s">
        <v>307</v>
      </c>
      <c r="C136" s="107">
        <v>1000</v>
      </c>
      <c r="D136" s="107"/>
      <c r="E136" s="10">
        <f t="shared" si="2"/>
        <v>65717.460000000006</v>
      </c>
      <c r="F136" s="27"/>
      <c r="G136" s="27"/>
      <c r="H136" s="27"/>
      <c r="I136" s="27">
        <v>1000</v>
      </c>
      <c r="J136" s="27"/>
      <c r="K136" s="27"/>
      <c r="L136" s="2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</row>
    <row r="137" spans="1:24" ht="12" customHeight="1" x14ac:dyDescent="0.2">
      <c r="A137" s="29">
        <v>42611</v>
      </c>
      <c r="B137" s="29" t="s">
        <v>391</v>
      </c>
      <c r="C137" s="107"/>
      <c r="D137" s="107">
        <v>1200</v>
      </c>
      <c r="E137" s="10">
        <f t="shared" si="2"/>
        <v>64517.460000000006</v>
      </c>
      <c r="F137" s="27"/>
      <c r="G137" s="27"/>
      <c r="H137" s="27"/>
      <c r="I137" s="27"/>
      <c r="J137" s="27"/>
      <c r="K137" s="27"/>
      <c r="L137" s="2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>
        <v>1200</v>
      </c>
      <c r="X137" s="107"/>
    </row>
    <row r="138" spans="1:24" ht="12" customHeight="1" x14ac:dyDescent="0.2">
      <c r="A138" s="29">
        <v>42611</v>
      </c>
      <c r="B138" s="29" t="s">
        <v>149</v>
      </c>
      <c r="C138" s="107"/>
      <c r="D138" s="107">
        <v>5</v>
      </c>
      <c r="E138" s="10">
        <f t="shared" si="2"/>
        <v>64512.460000000006</v>
      </c>
      <c r="F138" s="27"/>
      <c r="G138" s="27"/>
      <c r="H138" s="27"/>
      <c r="I138" s="27"/>
      <c r="J138" s="27"/>
      <c r="K138" s="27"/>
      <c r="L138" s="2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>
        <v>5</v>
      </c>
    </row>
    <row r="139" spans="1:24" ht="12" customHeight="1" x14ac:dyDescent="0.2">
      <c r="A139" s="29">
        <v>42612</v>
      </c>
      <c r="B139" s="29" t="s">
        <v>149</v>
      </c>
      <c r="C139" s="107"/>
      <c r="D139" s="107">
        <v>10</v>
      </c>
      <c r="E139" s="10">
        <f t="shared" si="2"/>
        <v>64502.460000000006</v>
      </c>
      <c r="F139" s="27"/>
      <c r="G139" s="27"/>
      <c r="H139" s="27"/>
      <c r="I139" s="27"/>
      <c r="J139" s="27"/>
      <c r="K139" s="27"/>
      <c r="L139" s="2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>
        <v>10</v>
      </c>
    </row>
    <row r="140" spans="1:24" ht="12" customHeight="1" x14ac:dyDescent="0.2">
      <c r="A140" s="29">
        <v>42612</v>
      </c>
      <c r="B140" s="29" t="s">
        <v>392</v>
      </c>
      <c r="C140" s="107"/>
      <c r="D140" s="107">
        <v>567</v>
      </c>
      <c r="E140" s="10">
        <f t="shared" si="2"/>
        <v>63935.460000000006</v>
      </c>
      <c r="F140" s="27"/>
      <c r="G140" s="27"/>
      <c r="H140" s="27"/>
      <c r="I140" s="27"/>
      <c r="J140" s="27"/>
      <c r="K140" s="27"/>
      <c r="L140" s="27"/>
      <c r="M140" s="107"/>
      <c r="N140" s="107"/>
      <c r="O140" s="107"/>
      <c r="P140" s="107"/>
      <c r="Q140" s="107"/>
      <c r="R140" s="107"/>
      <c r="S140" s="107"/>
      <c r="T140" s="107">
        <v>567</v>
      </c>
      <c r="U140" s="107"/>
      <c r="V140" s="107"/>
      <c r="W140" s="107"/>
      <c r="X140" s="107"/>
    </row>
    <row r="141" spans="1:24" ht="12" customHeight="1" x14ac:dyDescent="0.2">
      <c r="A141" s="29">
        <v>42612</v>
      </c>
      <c r="B141" s="29" t="s">
        <v>393</v>
      </c>
      <c r="C141" s="107"/>
      <c r="D141" s="107">
        <v>333.85</v>
      </c>
      <c r="E141" s="10">
        <f t="shared" si="2"/>
        <v>63601.610000000008</v>
      </c>
      <c r="F141" s="27"/>
      <c r="G141" s="27"/>
      <c r="H141" s="27"/>
      <c r="I141" s="27"/>
      <c r="J141" s="27"/>
      <c r="K141" s="27"/>
      <c r="L141" s="2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>
        <v>333.85</v>
      </c>
      <c r="X141" s="107"/>
    </row>
    <row r="142" spans="1:24" ht="12" customHeight="1" x14ac:dyDescent="0.2">
      <c r="A142" s="29">
        <v>42612</v>
      </c>
      <c r="B142" s="29" t="s">
        <v>394</v>
      </c>
      <c r="C142" s="107"/>
      <c r="D142" s="107">
        <v>192</v>
      </c>
      <c r="E142" s="10">
        <f t="shared" si="2"/>
        <v>63409.610000000008</v>
      </c>
      <c r="F142" s="27"/>
      <c r="G142" s="27"/>
      <c r="H142" s="27"/>
      <c r="I142" s="27"/>
      <c r="J142" s="27"/>
      <c r="K142" s="27"/>
      <c r="L142" s="2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>
        <v>192</v>
      </c>
      <c r="X142" s="107"/>
    </row>
    <row r="143" spans="1:24" ht="12" customHeight="1" x14ac:dyDescent="0.2">
      <c r="A143" s="29">
        <v>42613</v>
      </c>
      <c r="B143" s="29" t="s">
        <v>149</v>
      </c>
      <c r="C143" s="107"/>
      <c r="D143" s="107">
        <v>7</v>
      </c>
      <c r="E143" s="10">
        <f t="shared" si="2"/>
        <v>63402.610000000008</v>
      </c>
      <c r="F143" s="27"/>
      <c r="G143" s="27"/>
      <c r="H143" s="27"/>
      <c r="I143" s="27"/>
      <c r="J143" s="27"/>
      <c r="K143" s="27"/>
      <c r="L143" s="2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>
        <v>7</v>
      </c>
    </row>
    <row r="144" spans="1:24" ht="12" customHeight="1" x14ac:dyDescent="0.2">
      <c r="A144" s="29">
        <v>42613</v>
      </c>
      <c r="B144" s="29" t="s">
        <v>103</v>
      </c>
      <c r="C144" s="107"/>
      <c r="D144" s="107">
        <v>2811</v>
      </c>
      <c r="E144" s="10">
        <f t="shared" si="2"/>
        <v>60591.610000000008</v>
      </c>
      <c r="F144" s="27"/>
      <c r="G144" s="27"/>
      <c r="H144" s="27"/>
      <c r="I144" s="27"/>
      <c r="J144" s="27"/>
      <c r="K144" s="27"/>
      <c r="L144" s="27"/>
      <c r="M144" s="107"/>
      <c r="N144" s="107"/>
      <c r="O144" s="107"/>
      <c r="P144" s="107"/>
      <c r="Q144" s="107">
        <v>2811</v>
      </c>
      <c r="R144" s="107"/>
      <c r="S144" s="107"/>
      <c r="T144" s="107"/>
      <c r="U144" s="107"/>
      <c r="V144" s="107"/>
      <c r="W144" s="107"/>
      <c r="X144" s="107"/>
    </row>
    <row r="145" spans="1:24" x14ac:dyDescent="0.2">
      <c r="A145" s="43">
        <v>42615</v>
      </c>
      <c r="B145" s="1" t="s">
        <v>326</v>
      </c>
      <c r="C145" s="107">
        <f>15107.5-7660</f>
        <v>7447.5</v>
      </c>
      <c r="D145" s="107">
        <v>6715</v>
      </c>
      <c r="E145" s="10">
        <f t="shared" si="2"/>
        <v>61324.110000000015</v>
      </c>
      <c r="F145" s="27">
        <f>15107.5-7660</f>
        <v>7447.5</v>
      </c>
      <c r="G145" s="27"/>
      <c r="H145" s="27"/>
      <c r="I145" s="27"/>
      <c r="J145" s="27"/>
      <c r="K145" s="27"/>
      <c r="L145" s="27"/>
      <c r="M145" s="107">
        <v>6510</v>
      </c>
      <c r="N145" s="107"/>
      <c r="O145" s="107"/>
      <c r="P145" s="107">
        <v>205</v>
      </c>
      <c r="Q145" s="107"/>
      <c r="R145" s="107"/>
      <c r="S145" s="107"/>
      <c r="T145" s="107"/>
      <c r="U145" s="107"/>
      <c r="V145" s="107"/>
      <c r="W145" s="107"/>
      <c r="X145" s="107"/>
    </row>
    <row r="146" spans="1:24" x14ac:dyDescent="0.2">
      <c r="A146" s="43">
        <v>42615</v>
      </c>
      <c r="B146" s="1" t="s">
        <v>412</v>
      </c>
      <c r="C146" s="107">
        <v>2000</v>
      </c>
      <c r="D146" s="107"/>
      <c r="E146" s="10">
        <f t="shared" si="2"/>
        <v>63324.110000000015</v>
      </c>
      <c r="F146" s="27"/>
      <c r="G146" s="27"/>
      <c r="H146" s="27"/>
      <c r="I146" s="27">
        <v>2000</v>
      </c>
      <c r="J146" s="27"/>
      <c r="K146" s="27"/>
      <c r="L146" s="2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</row>
    <row r="147" spans="1:24" x14ac:dyDescent="0.2">
      <c r="A147" s="43">
        <v>42615</v>
      </c>
      <c r="B147" s="1" t="s">
        <v>413</v>
      </c>
      <c r="C147" s="107">
        <v>1000</v>
      </c>
      <c r="D147" s="107"/>
      <c r="E147" s="10">
        <f t="shared" si="2"/>
        <v>64324.110000000015</v>
      </c>
      <c r="F147" s="27"/>
      <c r="G147" s="27"/>
      <c r="H147" s="27"/>
      <c r="I147" s="27">
        <v>1000</v>
      </c>
      <c r="J147" s="27"/>
      <c r="K147" s="27"/>
      <c r="L147" s="2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</row>
    <row r="148" spans="1:24" x14ac:dyDescent="0.2">
      <c r="A148" s="43">
        <v>42615</v>
      </c>
      <c r="B148" s="1" t="s">
        <v>67</v>
      </c>
      <c r="C148" s="107">
        <v>1000</v>
      </c>
      <c r="D148" s="107"/>
      <c r="E148" s="10">
        <f t="shared" si="2"/>
        <v>65324.110000000015</v>
      </c>
      <c r="F148" s="27"/>
      <c r="G148" s="27"/>
      <c r="H148" s="27"/>
      <c r="I148" s="27">
        <v>1000</v>
      </c>
      <c r="J148" s="27"/>
      <c r="K148" s="27"/>
      <c r="L148" s="2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</row>
    <row r="149" spans="1:24" x14ac:dyDescent="0.2">
      <c r="A149" s="43">
        <v>42616</v>
      </c>
      <c r="B149" s="1" t="s">
        <v>410</v>
      </c>
      <c r="C149" s="107">
        <v>1000</v>
      </c>
      <c r="D149" s="107"/>
      <c r="E149" s="10">
        <f t="shared" si="2"/>
        <v>66324.110000000015</v>
      </c>
      <c r="F149" s="27"/>
      <c r="G149" s="27"/>
      <c r="H149" s="27"/>
      <c r="I149" s="27">
        <v>1000</v>
      </c>
      <c r="J149" s="27"/>
      <c r="K149" s="27"/>
      <c r="L149" s="2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</row>
    <row r="150" spans="1:24" x14ac:dyDescent="0.2">
      <c r="A150" s="43">
        <v>42616</v>
      </c>
      <c r="B150" s="1" t="s">
        <v>58</v>
      </c>
      <c r="C150" s="107">
        <v>1000</v>
      </c>
      <c r="D150" s="107"/>
      <c r="E150" s="10">
        <f t="shared" si="2"/>
        <v>67324.110000000015</v>
      </c>
      <c r="F150" s="27"/>
      <c r="G150" s="27"/>
      <c r="H150" s="27"/>
      <c r="I150" s="27">
        <v>1000</v>
      </c>
      <c r="J150" s="27"/>
      <c r="K150" s="27"/>
      <c r="L150" s="2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</row>
    <row r="151" spans="1:24" x14ac:dyDescent="0.2">
      <c r="A151" s="43">
        <v>42616</v>
      </c>
      <c r="B151" s="1" t="s">
        <v>417</v>
      </c>
      <c r="C151" s="107">
        <v>0</v>
      </c>
      <c r="D151" s="107">
        <v>40</v>
      </c>
      <c r="E151" s="10">
        <f t="shared" si="2"/>
        <v>67284.110000000015</v>
      </c>
      <c r="F151" s="27"/>
      <c r="G151" s="27"/>
      <c r="H151" s="27"/>
      <c r="I151" s="27"/>
      <c r="J151" s="27"/>
      <c r="K151" s="27"/>
      <c r="L151" s="2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>
        <v>40</v>
      </c>
      <c r="X151" s="107"/>
    </row>
    <row r="152" spans="1:24" x14ac:dyDescent="0.2">
      <c r="A152" s="43">
        <v>42616</v>
      </c>
      <c r="B152" s="1" t="s">
        <v>418</v>
      </c>
      <c r="C152" s="107">
        <v>2000</v>
      </c>
      <c r="D152" s="107"/>
      <c r="E152" s="10">
        <f t="shared" si="2"/>
        <v>69284.110000000015</v>
      </c>
      <c r="F152" s="27"/>
      <c r="G152" s="27"/>
      <c r="H152" s="27"/>
      <c r="I152" s="27">
        <v>2000</v>
      </c>
      <c r="J152" s="27"/>
      <c r="K152" s="27"/>
      <c r="L152" s="2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</row>
    <row r="153" spans="1:24" x14ac:dyDescent="0.2">
      <c r="A153" s="43">
        <v>42637</v>
      </c>
      <c r="B153" s="1" t="s">
        <v>419</v>
      </c>
      <c r="C153" s="107">
        <v>7750</v>
      </c>
      <c r="D153" s="107"/>
      <c r="E153" s="10">
        <f t="shared" si="2"/>
        <v>77034.110000000015</v>
      </c>
      <c r="F153" s="27">
        <v>7750</v>
      </c>
      <c r="G153" s="27"/>
      <c r="H153" s="27"/>
      <c r="I153" s="27"/>
      <c r="J153" s="27"/>
      <c r="K153" s="27"/>
      <c r="L153" s="2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</row>
    <row r="154" spans="1:24" x14ac:dyDescent="0.2">
      <c r="A154" s="43">
        <v>42618</v>
      </c>
      <c r="B154" s="1" t="s">
        <v>149</v>
      </c>
      <c r="C154" s="107"/>
      <c r="D154" s="107">
        <v>10</v>
      </c>
      <c r="E154" s="10">
        <f t="shared" si="2"/>
        <v>77024.110000000015</v>
      </c>
      <c r="F154" s="27"/>
      <c r="G154" s="27"/>
      <c r="H154" s="27"/>
      <c r="I154" s="27"/>
      <c r="J154" s="27"/>
      <c r="K154" s="27"/>
      <c r="L154" s="2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>
        <v>10</v>
      </c>
    </row>
    <row r="155" spans="1:24" x14ac:dyDescent="0.2">
      <c r="A155" s="43">
        <v>42618</v>
      </c>
      <c r="B155" s="1" t="s">
        <v>426</v>
      </c>
      <c r="C155" s="107"/>
      <c r="D155" s="107">
        <v>2310</v>
      </c>
      <c r="E155" s="10">
        <f t="shared" si="2"/>
        <v>74714.110000000015</v>
      </c>
      <c r="F155" s="27"/>
      <c r="G155" s="27"/>
      <c r="H155" s="27"/>
      <c r="I155" s="27"/>
      <c r="J155" s="27"/>
      <c r="K155" s="27"/>
      <c r="L155" s="27"/>
      <c r="M155" s="107"/>
      <c r="N155" s="107"/>
      <c r="O155" s="107"/>
      <c r="P155" s="107"/>
      <c r="Q155" s="107"/>
      <c r="R155" s="107"/>
      <c r="S155" s="107">
        <v>2310</v>
      </c>
      <c r="T155" s="107"/>
      <c r="U155" s="107"/>
      <c r="V155" s="107"/>
      <c r="W155" s="107"/>
      <c r="X155" s="107"/>
    </row>
    <row r="156" spans="1:24" x14ac:dyDescent="0.2">
      <c r="A156" s="43">
        <v>42620</v>
      </c>
      <c r="B156" s="1" t="s">
        <v>294</v>
      </c>
      <c r="C156" s="107"/>
      <c r="D156" s="107">
        <v>450</v>
      </c>
      <c r="E156" s="10">
        <f t="shared" si="2"/>
        <v>74264.110000000015</v>
      </c>
      <c r="F156" s="27"/>
      <c r="G156" s="27"/>
      <c r="H156" s="27"/>
      <c r="I156" s="27"/>
      <c r="J156" s="27"/>
      <c r="K156" s="27"/>
      <c r="L156" s="2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>
        <v>450</v>
      </c>
      <c r="X156" s="107"/>
    </row>
    <row r="157" spans="1:24" x14ac:dyDescent="0.2">
      <c r="A157" s="43">
        <v>42620</v>
      </c>
      <c r="B157" s="1" t="s">
        <v>149</v>
      </c>
      <c r="C157" s="107"/>
      <c r="D157" s="107">
        <v>5</v>
      </c>
      <c r="E157" s="10">
        <f t="shared" si="2"/>
        <v>74259.110000000015</v>
      </c>
      <c r="F157" s="27"/>
      <c r="G157" s="27"/>
      <c r="H157" s="27"/>
      <c r="I157" s="27"/>
      <c r="J157" s="27"/>
      <c r="K157" s="27"/>
      <c r="L157" s="2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>
        <v>5</v>
      </c>
    </row>
    <row r="158" spans="1:24" x14ac:dyDescent="0.2">
      <c r="A158" s="43">
        <v>42623</v>
      </c>
      <c r="B158" s="1" t="s">
        <v>431</v>
      </c>
      <c r="C158" s="107"/>
      <c r="D158" s="107">
        <v>320</v>
      </c>
      <c r="E158" s="10">
        <f t="shared" si="2"/>
        <v>73939.110000000015</v>
      </c>
      <c r="F158" s="27"/>
      <c r="G158" s="27"/>
      <c r="H158" s="27"/>
      <c r="I158" s="27"/>
      <c r="J158" s="27"/>
      <c r="K158" s="27"/>
      <c r="L158" s="27"/>
      <c r="M158" s="107"/>
      <c r="N158" s="107"/>
      <c r="O158" s="107"/>
      <c r="P158" s="107"/>
      <c r="Q158" s="107"/>
      <c r="R158" s="107"/>
      <c r="S158" s="107"/>
      <c r="T158" s="107"/>
      <c r="U158" s="107">
        <v>320</v>
      </c>
      <c r="V158" s="107"/>
      <c r="W158" s="107"/>
      <c r="X158" s="107"/>
    </row>
    <row r="159" spans="1:24" x14ac:dyDescent="0.2">
      <c r="A159" s="43">
        <v>42623</v>
      </c>
      <c r="B159" s="1" t="s">
        <v>496</v>
      </c>
      <c r="C159" s="107"/>
      <c r="D159" s="107">
        <v>335</v>
      </c>
      <c r="E159" s="10">
        <f t="shared" si="2"/>
        <v>73604.110000000015</v>
      </c>
      <c r="F159" s="27"/>
      <c r="G159" s="27"/>
      <c r="H159" s="27"/>
      <c r="I159" s="27"/>
      <c r="J159" s="27"/>
      <c r="K159" s="27"/>
      <c r="L159" s="27"/>
      <c r="M159" s="107">
        <v>335</v>
      </c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</row>
    <row r="160" spans="1:24" x14ac:dyDescent="0.2">
      <c r="A160" s="43">
        <v>42623</v>
      </c>
      <c r="B160" s="1" t="s">
        <v>84</v>
      </c>
      <c r="C160" s="107"/>
      <c r="D160" s="107">
        <v>80</v>
      </c>
      <c r="E160" s="10">
        <f t="shared" si="2"/>
        <v>73524.110000000015</v>
      </c>
      <c r="F160" s="27"/>
      <c r="G160" s="27"/>
      <c r="H160" s="27"/>
      <c r="I160" s="27"/>
      <c r="J160" s="27"/>
      <c r="K160" s="27"/>
      <c r="L160" s="2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>
        <v>80</v>
      </c>
      <c r="X160" s="107"/>
    </row>
    <row r="161" spans="1:24" x14ac:dyDescent="0.2">
      <c r="A161" s="43">
        <v>42628</v>
      </c>
      <c r="B161" s="1" t="s">
        <v>149</v>
      </c>
      <c r="C161" s="107"/>
      <c r="D161" s="107">
        <v>30</v>
      </c>
      <c r="E161" s="10">
        <f t="shared" si="2"/>
        <v>73494.110000000015</v>
      </c>
      <c r="F161" s="27"/>
      <c r="G161" s="27"/>
      <c r="H161" s="27"/>
      <c r="I161" s="27"/>
      <c r="J161" s="27"/>
      <c r="K161" s="27"/>
      <c r="L161" s="2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>
        <v>30</v>
      </c>
    </row>
    <row r="162" spans="1:24" x14ac:dyDescent="0.2">
      <c r="A162" s="43">
        <v>42628</v>
      </c>
      <c r="B162" s="1" t="s">
        <v>119</v>
      </c>
      <c r="C162" s="107"/>
      <c r="D162" s="107">
        <v>780</v>
      </c>
      <c r="E162" s="10">
        <f t="shared" si="2"/>
        <v>72714.110000000015</v>
      </c>
      <c r="F162" s="27"/>
      <c r="G162" s="27"/>
      <c r="H162" s="27"/>
      <c r="I162" s="27"/>
      <c r="J162" s="27"/>
      <c r="K162" s="27"/>
      <c r="L162" s="27"/>
      <c r="M162" s="107"/>
      <c r="N162" s="107"/>
      <c r="O162" s="107"/>
      <c r="P162" s="107"/>
      <c r="Q162" s="107"/>
      <c r="R162" s="107"/>
      <c r="S162" s="107">
        <v>780</v>
      </c>
      <c r="T162" s="107"/>
      <c r="U162" s="107"/>
      <c r="V162" s="107"/>
      <c r="W162" s="107"/>
      <c r="X162" s="107"/>
    </row>
    <row r="163" spans="1:24" x14ac:dyDescent="0.2">
      <c r="A163" s="43">
        <v>42628</v>
      </c>
      <c r="B163" s="1" t="s">
        <v>149</v>
      </c>
      <c r="C163" s="107"/>
      <c r="D163" s="107">
        <v>7.97</v>
      </c>
      <c r="E163" s="10">
        <f t="shared" si="2"/>
        <v>72706.140000000014</v>
      </c>
      <c r="F163" s="27"/>
      <c r="G163" s="27"/>
      <c r="H163" s="27"/>
      <c r="I163" s="27"/>
      <c r="J163" s="27"/>
      <c r="K163" s="27"/>
      <c r="L163" s="2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>
        <v>7.97</v>
      </c>
    </row>
    <row r="164" spans="1:24" x14ac:dyDescent="0.2">
      <c r="A164" s="43">
        <v>42632</v>
      </c>
      <c r="B164" s="1" t="s">
        <v>395</v>
      </c>
      <c r="C164" s="107"/>
      <c r="D164" s="107">
        <v>800</v>
      </c>
      <c r="E164" s="10">
        <f t="shared" si="2"/>
        <v>71906.140000000014</v>
      </c>
      <c r="F164" s="27"/>
      <c r="G164" s="27"/>
      <c r="H164" s="27"/>
      <c r="I164" s="27"/>
      <c r="J164" s="27"/>
      <c r="K164" s="27"/>
      <c r="L164" s="27"/>
      <c r="M164" s="107"/>
      <c r="N164" s="107"/>
      <c r="O164" s="107"/>
      <c r="P164" s="107"/>
      <c r="Q164" s="107"/>
      <c r="R164" s="107"/>
      <c r="S164" s="107">
        <v>800</v>
      </c>
      <c r="T164" s="107"/>
      <c r="U164" s="107"/>
      <c r="V164" s="107"/>
      <c r="W164" s="107"/>
      <c r="X164" s="107"/>
    </row>
    <row r="165" spans="1:24" x14ac:dyDescent="0.2">
      <c r="A165" s="43">
        <v>42632</v>
      </c>
      <c r="B165" s="1" t="s">
        <v>436</v>
      </c>
      <c r="C165" s="107"/>
      <c r="D165" s="107">
        <v>600</v>
      </c>
      <c r="E165" s="10">
        <f t="shared" si="2"/>
        <v>71306.140000000014</v>
      </c>
      <c r="F165" s="27"/>
      <c r="G165" s="27"/>
      <c r="H165" s="27"/>
      <c r="I165" s="27"/>
      <c r="J165" s="27"/>
      <c r="K165" s="27"/>
      <c r="L165" s="27"/>
      <c r="M165" s="107" t="s">
        <v>16</v>
      </c>
      <c r="N165" s="107"/>
      <c r="O165" s="107"/>
      <c r="P165" s="107"/>
      <c r="Q165" s="107"/>
      <c r="R165" s="107"/>
      <c r="S165" s="107"/>
      <c r="T165" s="107"/>
      <c r="U165" s="107"/>
      <c r="V165" s="107">
        <v>600</v>
      </c>
      <c r="W165" s="107"/>
      <c r="X165" s="107"/>
    </row>
    <row r="166" spans="1:24" x14ac:dyDescent="0.2">
      <c r="A166" s="43">
        <v>42637</v>
      </c>
      <c r="B166" s="1" t="s">
        <v>84</v>
      </c>
      <c r="C166" s="107"/>
      <c r="D166" s="107">
        <v>112</v>
      </c>
      <c r="E166" s="10">
        <f t="shared" si="2"/>
        <v>71194.140000000014</v>
      </c>
      <c r="F166" s="27"/>
      <c r="G166" s="27"/>
      <c r="H166" s="27"/>
      <c r="I166" s="27"/>
      <c r="J166" s="27"/>
      <c r="K166" s="27"/>
      <c r="L166" s="2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>
        <v>112</v>
      </c>
      <c r="X166" s="107"/>
    </row>
    <row r="167" spans="1:24" x14ac:dyDescent="0.2">
      <c r="A167" s="43">
        <v>42637</v>
      </c>
      <c r="B167" s="1" t="s">
        <v>99</v>
      </c>
      <c r="C167" s="107"/>
      <c r="D167" s="107">
        <v>1217</v>
      </c>
      <c r="E167" s="10">
        <f t="shared" si="2"/>
        <v>69977.140000000014</v>
      </c>
      <c r="F167" s="27"/>
      <c r="G167" s="27"/>
      <c r="H167" s="27"/>
      <c r="I167" s="27"/>
      <c r="J167" s="27"/>
      <c r="K167" s="27"/>
      <c r="L167" s="27"/>
      <c r="M167" s="107">
        <f>1217-P167</f>
        <v>777</v>
      </c>
      <c r="N167" s="107"/>
      <c r="O167" s="107"/>
      <c r="P167" s="107">
        <v>440</v>
      </c>
      <c r="Q167" s="107"/>
      <c r="R167" s="107"/>
      <c r="S167" s="107"/>
      <c r="T167" s="107"/>
      <c r="U167" s="107"/>
      <c r="V167" s="107"/>
      <c r="W167" s="107"/>
      <c r="X167" s="107"/>
    </row>
    <row r="168" spans="1:24" x14ac:dyDescent="0.2">
      <c r="A168" s="43">
        <v>42637</v>
      </c>
      <c r="B168" s="1" t="s">
        <v>442</v>
      </c>
      <c r="C168" s="107"/>
      <c r="D168" s="107">
        <v>50</v>
      </c>
      <c r="E168" s="10">
        <f t="shared" si="2"/>
        <v>69927.140000000014</v>
      </c>
      <c r="F168" s="27"/>
      <c r="G168" s="27"/>
      <c r="H168" s="27"/>
      <c r="I168" s="27"/>
      <c r="J168" s="27"/>
      <c r="K168" s="27"/>
      <c r="L168" s="2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>
        <v>50</v>
      </c>
    </row>
    <row r="169" spans="1:24" x14ac:dyDescent="0.2">
      <c r="A169" s="43">
        <v>42637</v>
      </c>
      <c r="B169" s="1" t="s">
        <v>303</v>
      </c>
      <c r="C169" s="107">
        <v>1000</v>
      </c>
      <c r="D169" s="107"/>
      <c r="E169" s="10">
        <f t="shared" si="2"/>
        <v>70927.140000000014</v>
      </c>
      <c r="F169" s="27"/>
      <c r="G169" s="27"/>
      <c r="H169" s="27"/>
      <c r="I169" s="27">
        <v>1000</v>
      </c>
      <c r="J169" s="27"/>
      <c r="K169" s="27"/>
      <c r="L169" s="2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</row>
    <row r="170" spans="1:24" x14ac:dyDescent="0.2">
      <c r="A170" s="43">
        <v>42640</v>
      </c>
      <c r="B170" s="1" t="s">
        <v>484</v>
      </c>
      <c r="C170" s="107">
        <v>368</v>
      </c>
      <c r="D170" s="107">
        <v>368</v>
      </c>
      <c r="E170" s="10">
        <f t="shared" si="2"/>
        <v>70927.140000000014</v>
      </c>
      <c r="F170" s="27"/>
      <c r="G170" s="27">
        <v>368</v>
      </c>
      <c r="H170" s="27"/>
      <c r="I170" s="27"/>
      <c r="J170" s="27"/>
      <c r="K170" s="27"/>
      <c r="L170" s="27">
        <v>368</v>
      </c>
      <c r="M170" s="107">
        <v>368</v>
      </c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</row>
    <row r="171" spans="1:24" x14ac:dyDescent="0.2">
      <c r="A171" s="43">
        <v>42640</v>
      </c>
      <c r="B171" s="1" t="s">
        <v>485</v>
      </c>
      <c r="C171" s="107">
        <v>240</v>
      </c>
      <c r="D171" s="107">
        <v>240</v>
      </c>
      <c r="E171" s="10">
        <f t="shared" si="2"/>
        <v>70927.140000000014</v>
      </c>
      <c r="F171" s="27"/>
      <c r="G171" s="27">
        <v>240</v>
      </c>
      <c r="H171" s="27"/>
      <c r="I171" s="27"/>
      <c r="J171" s="27"/>
      <c r="K171" s="27"/>
      <c r="L171" s="27"/>
      <c r="M171" s="107">
        <v>240</v>
      </c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</row>
    <row r="172" spans="1:24" x14ac:dyDescent="0.2">
      <c r="A172" s="43">
        <v>42640</v>
      </c>
      <c r="B172" s="1" t="s">
        <v>483</v>
      </c>
      <c r="C172" s="107">
        <v>5160</v>
      </c>
      <c r="D172" s="107">
        <v>0</v>
      </c>
      <c r="E172" s="10">
        <f t="shared" si="2"/>
        <v>76087.140000000014</v>
      </c>
      <c r="F172" s="27"/>
      <c r="G172" s="27">
        <v>5160</v>
      </c>
      <c r="H172" s="27"/>
      <c r="I172" s="27"/>
      <c r="J172" s="27"/>
      <c r="K172" s="27"/>
      <c r="L172" s="27"/>
      <c r="M172" s="107" t="s">
        <v>16</v>
      </c>
      <c r="N172" s="107"/>
      <c r="O172" s="107">
        <v>0</v>
      </c>
      <c r="P172" s="107"/>
      <c r="Q172" s="107"/>
      <c r="R172" s="107"/>
      <c r="S172" s="107"/>
      <c r="T172" s="107"/>
      <c r="U172" s="107"/>
      <c r="V172" s="107"/>
      <c r="W172" s="107"/>
      <c r="X172" s="107"/>
    </row>
    <row r="173" spans="1:24" x14ac:dyDescent="0.2">
      <c r="A173" s="43">
        <v>42640</v>
      </c>
      <c r="B173" s="1" t="s">
        <v>486</v>
      </c>
      <c r="C173" s="107"/>
      <c r="D173" s="107">
        <v>856</v>
      </c>
      <c r="E173" s="10">
        <f t="shared" si="2"/>
        <v>75231.140000000014</v>
      </c>
      <c r="F173" s="27"/>
      <c r="G173" s="27"/>
      <c r="H173" s="27"/>
      <c r="I173" s="27"/>
      <c r="J173" s="27"/>
      <c r="K173" s="27"/>
      <c r="L173" s="27"/>
      <c r="M173" s="107"/>
      <c r="N173" s="107"/>
      <c r="O173" s="107"/>
      <c r="P173" s="107"/>
      <c r="Q173" s="107"/>
      <c r="R173" s="107"/>
      <c r="S173" s="107">
        <v>856</v>
      </c>
      <c r="T173" s="107"/>
      <c r="U173" s="107"/>
      <c r="V173" s="107"/>
      <c r="W173" s="107"/>
      <c r="X173" s="107"/>
    </row>
    <row r="174" spans="1:24" x14ac:dyDescent="0.2">
      <c r="A174" s="43">
        <v>42640</v>
      </c>
      <c r="B174" s="1" t="s">
        <v>149</v>
      </c>
      <c r="C174" s="107"/>
      <c r="D174" s="107">
        <v>10</v>
      </c>
      <c r="E174" s="10">
        <f t="shared" si="2"/>
        <v>75221.140000000014</v>
      </c>
      <c r="F174" s="27"/>
      <c r="G174" s="27"/>
      <c r="H174" s="27"/>
      <c r="I174" s="27"/>
      <c r="J174" s="27"/>
      <c r="K174" s="27"/>
      <c r="L174" s="2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>
        <v>10</v>
      </c>
    </row>
    <row r="175" spans="1:24" x14ac:dyDescent="0.2">
      <c r="A175" s="43">
        <v>42641</v>
      </c>
      <c r="B175" s="1" t="s">
        <v>487</v>
      </c>
      <c r="C175" s="107"/>
      <c r="D175" s="107">
        <f>343.43+30+20.61</f>
        <v>394.04</v>
      </c>
      <c r="E175" s="10">
        <f t="shared" si="2"/>
        <v>74827.10000000002</v>
      </c>
      <c r="F175" s="27"/>
      <c r="G175" s="27"/>
      <c r="H175" s="27"/>
      <c r="I175" s="27"/>
      <c r="J175" s="27"/>
      <c r="K175" s="27"/>
      <c r="L175" s="27"/>
      <c r="M175" s="107"/>
      <c r="N175" s="107"/>
      <c r="O175" s="107"/>
      <c r="P175" s="107"/>
      <c r="Q175" s="107"/>
      <c r="R175" s="107"/>
      <c r="S175" s="107">
        <v>394</v>
      </c>
      <c r="T175" s="107"/>
      <c r="U175" s="107"/>
      <c r="V175" s="107"/>
      <c r="W175" s="107"/>
      <c r="X175" s="107"/>
    </row>
    <row r="176" spans="1:24" x14ac:dyDescent="0.2">
      <c r="A176" s="43">
        <v>42641</v>
      </c>
      <c r="B176" s="1" t="s">
        <v>488</v>
      </c>
      <c r="C176" s="107"/>
      <c r="D176" s="107">
        <v>230</v>
      </c>
      <c r="E176" s="10">
        <f t="shared" si="2"/>
        <v>74597.10000000002</v>
      </c>
      <c r="F176" s="27"/>
      <c r="G176" s="27"/>
      <c r="H176" s="27"/>
      <c r="I176" s="27"/>
      <c r="J176" s="27"/>
      <c r="K176" s="27"/>
      <c r="L176" s="27"/>
      <c r="M176" s="107" t="s">
        <v>16</v>
      </c>
      <c r="N176" s="107"/>
      <c r="O176" s="107"/>
      <c r="P176" s="107">
        <v>230</v>
      </c>
      <c r="Q176" s="107"/>
      <c r="R176" s="107"/>
      <c r="S176" s="107"/>
      <c r="T176" s="107"/>
      <c r="U176" s="107"/>
      <c r="V176" s="107"/>
      <c r="W176" s="107"/>
      <c r="X176" s="107"/>
    </row>
    <row r="177" spans="1:24" x14ac:dyDescent="0.2">
      <c r="A177" s="43">
        <v>42643</v>
      </c>
      <c r="B177" s="1" t="s">
        <v>492</v>
      </c>
      <c r="C177" s="107"/>
      <c r="D177" s="107">
        <v>417.85</v>
      </c>
      <c r="E177" s="10">
        <f t="shared" si="2"/>
        <v>74179.250000000015</v>
      </c>
      <c r="F177" s="27"/>
      <c r="G177" s="27"/>
      <c r="H177" s="27"/>
      <c r="I177" s="27"/>
      <c r="J177" s="27"/>
      <c r="K177" s="27"/>
      <c r="L177" s="27"/>
      <c r="M177" s="107"/>
      <c r="N177" s="107"/>
      <c r="O177" s="107"/>
      <c r="P177" s="107"/>
      <c r="Q177" s="107"/>
      <c r="R177" s="107"/>
      <c r="S177" s="107" t="s">
        <v>16</v>
      </c>
      <c r="T177" s="107"/>
      <c r="U177" s="107"/>
      <c r="V177" s="107"/>
      <c r="W177" s="107">
        <v>417.85</v>
      </c>
      <c r="X177" s="107"/>
    </row>
    <row r="178" spans="1:24" x14ac:dyDescent="0.2">
      <c r="A178" s="43">
        <v>42643</v>
      </c>
      <c r="B178" s="1" t="s">
        <v>494</v>
      </c>
      <c r="C178" s="107"/>
      <c r="D178" s="107">
        <v>545.70000000000005</v>
      </c>
      <c r="E178" s="10">
        <f t="shared" si="2"/>
        <v>73633.550000000017</v>
      </c>
      <c r="F178" s="27"/>
      <c r="G178" s="27"/>
      <c r="H178" s="27"/>
      <c r="I178" s="27"/>
      <c r="J178" s="27"/>
      <c r="K178" s="27"/>
      <c r="L178" s="27"/>
      <c r="M178" s="107"/>
      <c r="N178" s="107"/>
      <c r="O178" s="107"/>
      <c r="P178" s="107"/>
      <c r="Q178" s="107"/>
      <c r="R178" s="107">
        <v>545.70000000000005</v>
      </c>
      <c r="S178" s="107"/>
      <c r="T178" s="107"/>
      <c r="U178" s="107"/>
      <c r="V178" s="107"/>
      <c r="W178" s="107"/>
      <c r="X178" s="107"/>
    </row>
    <row r="179" spans="1:24" x14ac:dyDescent="0.2">
      <c r="A179" s="43">
        <v>42643</v>
      </c>
      <c r="B179" s="1" t="s">
        <v>495</v>
      </c>
      <c r="C179" s="107"/>
      <c r="D179" s="107">
        <v>2097.1999999999998</v>
      </c>
      <c r="E179" s="10">
        <f t="shared" si="2"/>
        <v>71536.35000000002</v>
      </c>
      <c r="F179" s="27"/>
      <c r="G179" s="27"/>
      <c r="H179" s="27"/>
      <c r="I179" s="27"/>
      <c r="J179" s="27"/>
      <c r="K179" s="27"/>
      <c r="L179" s="27"/>
      <c r="M179" s="107"/>
      <c r="N179" s="107"/>
      <c r="O179" s="107"/>
      <c r="P179" s="107"/>
      <c r="Q179" s="107"/>
      <c r="R179" s="107">
        <v>2097.1999999999998</v>
      </c>
      <c r="S179" s="107"/>
      <c r="T179" s="107"/>
      <c r="U179" s="107"/>
      <c r="V179" s="107"/>
      <c r="W179" s="107"/>
      <c r="X179" s="107"/>
    </row>
    <row r="180" spans="1:24" x14ac:dyDescent="0.2">
      <c r="A180" s="43">
        <v>42643</v>
      </c>
      <c r="B180" s="1" t="s">
        <v>23</v>
      </c>
      <c r="C180" s="107">
        <v>3000</v>
      </c>
      <c r="D180" s="107">
        <v>7785</v>
      </c>
      <c r="E180" s="10">
        <f t="shared" si="2"/>
        <v>66751.35000000002</v>
      </c>
      <c r="F180" s="27"/>
      <c r="G180" s="27"/>
      <c r="H180" s="27"/>
      <c r="I180" s="27">
        <v>3000</v>
      </c>
      <c r="J180" s="27"/>
      <c r="K180" s="27"/>
      <c r="L180" s="27"/>
      <c r="M180" s="107"/>
      <c r="N180" s="107"/>
      <c r="O180" s="107"/>
      <c r="P180" s="107"/>
      <c r="Q180" s="107">
        <v>7785</v>
      </c>
      <c r="R180" s="107"/>
      <c r="S180" s="107"/>
      <c r="T180" s="107"/>
      <c r="U180" s="107"/>
      <c r="V180" s="107"/>
      <c r="W180" s="107"/>
      <c r="X180" s="107"/>
    </row>
    <row r="181" spans="1:24" x14ac:dyDescent="0.2">
      <c r="A181" s="43">
        <v>42645</v>
      </c>
      <c r="B181" s="1" t="s">
        <v>497</v>
      </c>
      <c r="C181" s="107">
        <v>1000</v>
      </c>
      <c r="D181" s="107"/>
      <c r="E181" s="10">
        <f t="shared" si="2"/>
        <v>67751.35000000002</v>
      </c>
      <c r="F181" s="27"/>
      <c r="G181" s="27"/>
      <c r="H181" s="27"/>
      <c r="I181" s="27">
        <v>1000</v>
      </c>
      <c r="J181" s="27"/>
      <c r="K181" s="27"/>
      <c r="L181" s="2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</row>
    <row r="182" spans="1:24" x14ac:dyDescent="0.2">
      <c r="A182" s="43">
        <v>42646</v>
      </c>
      <c r="B182" s="1" t="s">
        <v>498</v>
      </c>
      <c r="C182" s="107">
        <v>0</v>
      </c>
      <c r="D182" s="107">
        <v>-5160</v>
      </c>
      <c r="E182" s="10">
        <f t="shared" si="2"/>
        <v>72911.35000000002</v>
      </c>
      <c r="F182" s="27"/>
      <c r="G182" s="27"/>
      <c r="H182" s="27"/>
      <c r="I182" s="27"/>
      <c r="J182" s="27"/>
      <c r="K182" s="27"/>
      <c r="L182" s="27"/>
      <c r="M182" s="107" t="s">
        <v>16</v>
      </c>
      <c r="N182" s="107"/>
      <c r="O182" s="107">
        <v>5160</v>
      </c>
      <c r="P182" s="107"/>
      <c r="Q182" s="107"/>
      <c r="R182" s="107"/>
      <c r="S182" s="107"/>
      <c r="T182" s="107"/>
      <c r="U182" s="107"/>
      <c r="V182" s="107"/>
      <c r="W182" s="107"/>
      <c r="X182" s="107"/>
    </row>
    <row r="183" spans="1:24" x14ac:dyDescent="0.2">
      <c r="A183" s="43">
        <v>42647</v>
      </c>
      <c r="B183" s="1" t="s">
        <v>498</v>
      </c>
      <c r="C183" s="107"/>
      <c r="D183" s="107">
        <v>5160</v>
      </c>
      <c r="E183" s="10">
        <f t="shared" si="2"/>
        <v>67751.35000000002</v>
      </c>
      <c r="F183" s="27"/>
      <c r="G183" s="27"/>
      <c r="H183" s="27"/>
      <c r="I183" s="27"/>
      <c r="J183" s="27"/>
      <c r="K183" s="27"/>
      <c r="L183" s="27"/>
      <c r="M183" s="107" t="s">
        <v>16</v>
      </c>
      <c r="N183" s="107"/>
      <c r="O183" s="107">
        <v>-5160</v>
      </c>
      <c r="P183" s="107"/>
      <c r="Q183" s="107"/>
      <c r="R183" s="107"/>
      <c r="S183" s="107"/>
      <c r="T183" s="107"/>
      <c r="U183" s="107"/>
      <c r="V183" s="107"/>
      <c r="W183" s="107"/>
      <c r="X183" s="107"/>
    </row>
    <row r="184" spans="1:24" x14ac:dyDescent="0.2">
      <c r="A184" s="43">
        <v>42647</v>
      </c>
      <c r="B184" s="1" t="s">
        <v>149</v>
      </c>
      <c r="C184" s="107"/>
      <c r="D184" s="107">
        <v>20</v>
      </c>
      <c r="E184" s="10">
        <f t="shared" si="2"/>
        <v>67731.35000000002</v>
      </c>
      <c r="F184" s="27"/>
      <c r="G184" s="27"/>
      <c r="H184" s="27"/>
      <c r="I184" s="27"/>
      <c r="J184" s="27"/>
      <c r="K184" s="27"/>
      <c r="L184" s="2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>
        <v>20</v>
      </c>
    </row>
    <row r="185" spans="1:24" x14ac:dyDescent="0.2">
      <c r="A185" s="43">
        <v>42651</v>
      </c>
      <c r="B185" s="1" t="s">
        <v>499</v>
      </c>
      <c r="C185" s="107">
        <v>1000</v>
      </c>
      <c r="D185" s="107"/>
      <c r="E185" s="10">
        <f t="shared" si="2"/>
        <v>68731.35000000002</v>
      </c>
      <c r="F185" s="27"/>
      <c r="G185" s="27"/>
      <c r="H185" s="27"/>
      <c r="I185" s="27">
        <v>1000</v>
      </c>
      <c r="J185" s="27"/>
      <c r="K185" s="27"/>
      <c r="L185" s="2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</row>
    <row r="186" spans="1:24" x14ac:dyDescent="0.2">
      <c r="A186" s="43">
        <v>42651</v>
      </c>
      <c r="B186" s="1" t="s">
        <v>84</v>
      </c>
      <c r="C186" s="107"/>
      <c r="D186" s="107">
        <v>96</v>
      </c>
      <c r="E186" s="10">
        <f t="shared" si="2"/>
        <v>68635.35000000002</v>
      </c>
      <c r="F186" s="27"/>
      <c r="G186" s="27"/>
      <c r="H186" s="27"/>
      <c r="I186" s="27"/>
      <c r="J186" s="27"/>
      <c r="K186" s="27"/>
      <c r="L186" s="2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>
        <v>96</v>
      </c>
      <c r="X186" s="107"/>
    </row>
    <row r="187" spans="1:24" x14ac:dyDescent="0.2">
      <c r="A187" s="43">
        <v>42651</v>
      </c>
      <c r="B187" s="1" t="s">
        <v>500</v>
      </c>
      <c r="C187" s="107"/>
      <c r="D187" s="107">
        <v>300</v>
      </c>
      <c r="E187" s="10">
        <f t="shared" si="2"/>
        <v>68335.35000000002</v>
      </c>
      <c r="F187" s="27"/>
      <c r="G187" s="27"/>
      <c r="H187" s="27"/>
      <c r="I187" s="27"/>
      <c r="J187" s="27"/>
      <c r="K187" s="27"/>
      <c r="L187" s="27"/>
      <c r="M187" s="107"/>
      <c r="N187" s="107"/>
      <c r="O187" s="107"/>
      <c r="P187" s="107">
        <v>100</v>
      </c>
      <c r="Q187" s="107"/>
      <c r="R187" s="107"/>
      <c r="S187" s="107"/>
      <c r="T187" s="107"/>
      <c r="U187" s="107">
        <v>200</v>
      </c>
      <c r="V187" s="107"/>
      <c r="W187" s="107"/>
      <c r="X187" s="107"/>
    </row>
    <row r="188" spans="1:24" x14ac:dyDescent="0.2">
      <c r="A188" s="43">
        <v>42651</v>
      </c>
      <c r="B188" s="1" t="s">
        <v>501</v>
      </c>
      <c r="C188" s="107"/>
      <c r="D188" s="107">
        <v>50</v>
      </c>
      <c r="E188" s="10">
        <f t="shared" si="2"/>
        <v>68285.35000000002</v>
      </c>
      <c r="F188" s="27"/>
      <c r="G188" s="27"/>
      <c r="H188" s="27"/>
      <c r="I188" s="27"/>
      <c r="J188" s="27"/>
      <c r="K188" s="27"/>
      <c r="L188" s="2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>
        <v>50</v>
      </c>
    </row>
    <row r="189" spans="1:24" x14ac:dyDescent="0.2">
      <c r="A189" s="43">
        <v>42651</v>
      </c>
      <c r="B189" s="1" t="s">
        <v>502</v>
      </c>
      <c r="C189" s="107"/>
      <c r="D189" s="107">
        <v>720</v>
      </c>
      <c r="E189" s="10">
        <f t="shared" si="2"/>
        <v>67565.35000000002</v>
      </c>
      <c r="F189" s="27"/>
      <c r="G189" s="27"/>
      <c r="H189" s="27"/>
      <c r="I189" s="27"/>
      <c r="J189" s="27"/>
      <c r="K189" s="27"/>
      <c r="L189" s="27"/>
      <c r="M189" s="107">
        <v>720</v>
      </c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</row>
    <row r="190" spans="1:24" x14ac:dyDescent="0.2">
      <c r="A190" s="43">
        <v>42651</v>
      </c>
      <c r="B190" s="1" t="s">
        <v>507</v>
      </c>
      <c r="C190" s="107"/>
      <c r="D190" s="107">
        <v>355</v>
      </c>
      <c r="E190" s="10">
        <f t="shared" si="2"/>
        <v>67210.35000000002</v>
      </c>
      <c r="F190" s="27"/>
      <c r="G190" s="27"/>
      <c r="H190" s="27"/>
      <c r="I190" s="27"/>
      <c r="J190" s="27"/>
      <c r="K190" s="27"/>
      <c r="L190" s="27"/>
      <c r="M190" s="107"/>
      <c r="N190" s="107"/>
      <c r="O190" s="107"/>
      <c r="P190" s="107">
        <v>355</v>
      </c>
      <c r="Q190" s="107"/>
      <c r="R190" s="107"/>
      <c r="S190" s="107"/>
      <c r="T190" s="107"/>
      <c r="U190" s="107"/>
      <c r="V190" s="107"/>
      <c r="W190" s="107"/>
      <c r="X190" s="107"/>
    </row>
    <row r="191" spans="1:24" x14ac:dyDescent="0.2">
      <c r="A191" s="43">
        <v>42651</v>
      </c>
      <c r="B191" s="1" t="s">
        <v>724</v>
      </c>
      <c r="C191" s="107"/>
      <c r="D191" s="107">
        <v>3640</v>
      </c>
      <c r="E191" s="10">
        <f t="shared" si="2"/>
        <v>63570.35000000002</v>
      </c>
      <c r="F191" s="27"/>
      <c r="G191" s="27"/>
      <c r="H191" s="27"/>
      <c r="I191" s="27"/>
      <c r="J191" s="27"/>
      <c r="K191" s="27"/>
      <c r="L191" s="27"/>
      <c r="M191" s="107"/>
      <c r="N191" s="107"/>
      <c r="O191" s="107">
        <v>3640</v>
      </c>
      <c r="P191" s="107"/>
      <c r="Q191" s="107"/>
      <c r="R191" s="107"/>
      <c r="S191" s="107"/>
      <c r="T191" s="107"/>
      <c r="U191" s="107"/>
      <c r="V191" s="107"/>
      <c r="W191" s="107"/>
      <c r="X191" s="107"/>
    </row>
    <row r="192" spans="1:24" x14ac:dyDescent="0.2">
      <c r="A192" s="43">
        <v>42657</v>
      </c>
      <c r="B192" s="1" t="s">
        <v>564</v>
      </c>
      <c r="C192" s="107">
        <v>10283</v>
      </c>
      <c r="D192" s="107"/>
      <c r="E192" s="10">
        <f t="shared" si="2"/>
        <v>73853.35000000002</v>
      </c>
      <c r="F192" s="27">
        <v>10283</v>
      </c>
      <c r="G192" s="27"/>
      <c r="H192" s="27"/>
      <c r="I192" s="27"/>
      <c r="J192" s="27"/>
      <c r="K192" s="27"/>
      <c r="L192" s="2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</row>
    <row r="193" spans="1:24" x14ac:dyDescent="0.2">
      <c r="A193" s="43">
        <v>42658</v>
      </c>
      <c r="B193" s="1" t="s">
        <v>84</v>
      </c>
      <c r="C193" s="107"/>
      <c r="D193" s="107">
        <v>80</v>
      </c>
      <c r="E193" s="10">
        <f t="shared" si="2"/>
        <v>73773.35000000002</v>
      </c>
      <c r="F193" s="27"/>
      <c r="G193" s="27"/>
      <c r="H193" s="27"/>
      <c r="I193" s="27"/>
      <c r="J193" s="27"/>
      <c r="K193" s="27"/>
      <c r="L193" s="2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>
        <v>80</v>
      </c>
      <c r="X193" s="107"/>
    </row>
    <row r="194" spans="1:24" x14ac:dyDescent="0.2">
      <c r="A194" s="43">
        <v>42658</v>
      </c>
      <c r="B194" s="1" t="s">
        <v>724</v>
      </c>
      <c r="C194" s="107"/>
      <c r="D194" s="107">
        <v>500</v>
      </c>
      <c r="E194" s="10">
        <f t="shared" si="2"/>
        <v>73273.35000000002</v>
      </c>
      <c r="F194" s="27"/>
      <c r="G194" s="27"/>
      <c r="H194" s="27"/>
      <c r="I194" s="27"/>
      <c r="J194" s="27"/>
      <c r="K194" s="27"/>
      <c r="L194" s="27"/>
      <c r="M194" s="107"/>
      <c r="N194" s="107"/>
      <c r="O194" s="107">
        <v>500</v>
      </c>
      <c r="P194" s="107"/>
      <c r="Q194" s="107"/>
      <c r="R194" s="107"/>
      <c r="S194" s="107"/>
      <c r="T194" s="107"/>
      <c r="U194" s="107"/>
      <c r="V194" s="107"/>
      <c r="W194" s="107"/>
      <c r="X194" s="107"/>
    </row>
    <row r="195" spans="1:24" x14ac:dyDescent="0.2">
      <c r="A195" s="43">
        <v>42658</v>
      </c>
      <c r="B195" s="1" t="s">
        <v>562</v>
      </c>
      <c r="C195" s="107"/>
      <c r="D195" s="107">
        <v>520</v>
      </c>
      <c r="E195" s="10">
        <f t="shared" si="2"/>
        <v>72753.35000000002</v>
      </c>
      <c r="F195" s="27"/>
      <c r="G195" s="27"/>
      <c r="H195" s="27"/>
      <c r="I195" s="27"/>
      <c r="J195" s="27"/>
      <c r="K195" s="27"/>
      <c r="L195" s="27"/>
      <c r="M195" s="107"/>
      <c r="N195" s="107"/>
      <c r="O195" s="107"/>
      <c r="P195" s="107">
        <v>520</v>
      </c>
      <c r="Q195" s="107"/>
      <c r="R195" s="107"/>
      <c r="S195" s="107"/>
      <c r="T195" s="107"/>
      <c r="U195" s="107"/>
      <c r="V195" s="107"/>
      <c r="W195" s="107"/>
      <c r="X195" s="107"/>
    </row>
    <row r="196" spans="1:24" x14ac:dyDescent="0.2">
      <c r="A196" s="43">
        <v>42658</v>
      </c>
      <c r="B196" s="1" t="s">
        <v>501</v>
      </c>
      <c r="C196" s="107"/>
      <c r="D196" s="107">
        <v>50</v>
      </c>
      <c r="E196" s="10">
        <f t="shared" si="2"/>
        <v>72703.35000000002</v>
      </c>
      <c r="F196" s="27"/>
      <c r="G196" s="27"/>
      <c r="H196" s="27"/>
      <c r="I196" s="27"/>
      <c r="J196" s="27"/>
      <c r="K196" s="27"/>
      <c r="L196" s="2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>
        <v>50</v>
      </c>
    </row>
    <row r="197" spans="1:24" x14ac:dyDescent="0.2">
      <c r="A197" s="43">
        <v>42658</v>
      </c>
      <c r="B197" s="1" t="s">
        <v>563</v>
      </c>
      <c r="C197" s="107"/>
      <c r="D197" s="107">
        <v>4758</v>
      </c>
      <c r="E197" s="10">
        <f t="shared" ref="E197:E198" si="3">E196+C197-D197</f>
        <v>67945.35000000002</v>
      </c>
      <c r="F197" s="27"/>
      <c r="G197" s="27"/>
      <c r="H197" s="27"/>
      <c r="I197" s="27"/>
      <c r="J197" s="27"/>
      <c r="K197" s="27"/>
      <c r="L197" s="27"/>
      <c r="M197" s="107">
        <v>4758</v>
      </c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</row>
    <row r="198" spans="1:24" x14ac:dyDescent="0.2">
      <c r="A198" s="43">
        <v>42658</v>
      </c>
      <c r="B198" s="1" t="s">
        <v>565</v>
      </c>
      <c r="C198" s="107"/>
      <c r="D198" s="107">
        <v>30</v>
      </c>
      <c r="E198" s="10">
        <f t="shared" si="3"/>
        <v>67915.35000000002</v>
      </c>
      <c r="F198" s="27"/>
      <c r="G198" s="27"/>
      <c r="H198" s="27"/>
      <c r="I198" s="27"/>
      <c r="J198" s="27"/>
      <c r="K198" s="27"/>
      <c r="L198" s="2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>
        <v>30</v>
      </c>
    </row>
    <row r="199" spans="1:24" x14ac:dyDescent="0.2">
      <c r="A199" s="43">
        <v>42662</v>
      </c>
      <c r="B199" s="1" t="s">
        <v>587</v>
      </c>
      <c r="C199" s="107"/>
      <c r="D199" s="107">
        <v>125</v>
      </c>
      <c r="E199" s="10">
        <f t="shared" ref="E199:E205" si="4">E198+C199-D199</f>
        <v>67790.35000000002</v>
      </c>
      <c r="F199" s="27"/>
      <c r="G199" s="27"/>
      <c r="H199" s="27"/>
      <c r="I199" s="27"/>
      <c r="J199" s="27"/>
      <c r="K199" s="27"/>
      <c r="L199" s="27"/>
      <c r="M199" s="107">
        <v>125</v>
      </c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</row>
    <row r="200" spans="1:24" x14ac:dyDescent="0.2">
      <c r="A200" s="43">
        <v>42662</v>
      </c>
      <c r="B200" s="1" t="s">
        <v>149</v>
      </c>
      <c r="C200" s="107"/>
      <c r="D200" s="107">
        <v>6</v>
      </c>
      <c r="E200" s="10">
        <f t="shared" si="4"/>
        <v>67784.35000000002</v>
      </c>
      <c r="F200" s="27"/>
      <c r="G200" s="27"/>
      <c r="H200" s="27"/>
      <c r="I200" s="27"/>
      <c r="J200" s="27"/>
      <c r="K200" s="27"/>
      <c r="L200" s="2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>
        <v>6</v>
      </c>
    </row>
    <row r="201" spans="1:24" x14ac:dyDescent="0.2">
      <c r="A201" s="43">
        <v>42662</v>
      </c>
      <c r="B201" s="1" t="s">
        <v>571</v>
      </c>
      <c r="C201" s="107">
        <v>-10283</v>
      </c>
      <c r="D201" s="107">
        <v>0</v>
      </c>
      <c r="E201" s="10">
        <f t="shared" si="4"/>
        <v>57501.35000000002</v>
      </c>
      <c r="F201" s="27">
        <v>-10283</v>
      </c>
      <c r="G201" s="27"/>
      <c r="H201" s="27"/>
      <c r="I201" s="27"/>
      <c r="J201" s="27"/>
      <c r="K201" s="27"/>
      <c r="L201" s="2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</row>
    <row r="202" spans="1:24" x14ac:dyDescent="0.2">
      <c r="A202" s="43">
        <v>42663</v>
      </c>
      <c r="B202" s="1" t="s">
        <v>149</v>
      </c>
      <c r="C202" s="107"/>
      <c r="D202" s="107">
        <v>76.19</v>
      </c>
      <c r="E202" s="10">
        <f t="shared" si="4"/>
        <v>57425.160000000018</v>
      </c>
      <c r="F202" s="27"/>
      <c r="G202" s="27"/>
      <c r="H202" s="27"/>
      <c r="I202" s="27"/>
      <c r="J202" s="27"/>
      <c r="K202" s="27"/>
      <c r="L202" s="2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>
        <v>76.19</v>
      </c>
    </row>
    <row r="203" spans="1:24" x14ac:dyDescent="0.2">
      <c r="A203" s="43">
        <v>42663</v>
      </c>
      <c r="B203" s="1" t="s">
        <v>572</v>
      </c>
      <c r="C203" s="107"/>
      <c r="D203" s="107">
        <v>1115.5899999999999</v>
      </c>
      <c r="E203" s="10">
        <f t="shared" si="4"/>
        <v>56309.570000000022</v>
      </c>
      <c r="F203" s="27"/>
      <c r="G203" s="27"/>
      <c r="H203" s="27"/>
      <c r="I203" s="27"/>
      <c r="J203" s="27"/>
      <c r="K203" s="27"/>
      <c r="L203" s="27"/>
      <c r="M203" s="107"/>
      <c r="N203" s="107"/>
      <c r="O203" s="107"/>
      <c r="P203" s="107"/>
      <c r="Q203" s="107"/>
      <c r="R203" s="107"/>
      <c r="S203" s="107"/>
      <c r="T203" s="107">
        <v>1115.5899999999999</v>
      </c>
      <c r="U203" s="107"/>
      <c r="V203" s="107"/>
      <c r="W203" s="107"/>
      <c r="X203" s="107"/>
    </row>
    <row r="204" spans="1:24" x14ac:dyDescent="0.2">
      <c r="A204" s="43">
        <v>42665</v>
      </c>
      <c r="B204" s="1" t="s">
        <v>84</v>
      </c>
      <c r="C204" s="107"/>
      <c r="D204" s="107">
        <v>80</v>
      </c>
      <c r="E204" s="10">
        <f t="shared" si="4"/>
        <v>56229.570000000022</v>
      </c>
      <c r="F204" s="27"/>
      <c r="G204" s="27"/>
      <c r="H204" s="27"/>
      <c r="I204" s="27"/>
      <c r="J204" s="27"/>
      <c r="K204" s="27"/>
      <c r="L204" s="2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>
        <v>80</v>
      </c>
      <c r="X204" s="107"/>
    </row>
    <row r="205" spans="1:24" x14ac:dyDescent="0.2">
      <c r="A205" s="43">
        <v>42665</v>
      </c>
      <c r="B205" s="1" t="s">
        <v>566</v>
      </c>
      <c r="C205" s="107"/>
      <c r="D205" s="107">
        <v>50</v>
      </c>
      <c r="E205" s="10">
        <f t="shared" si="4"/>
        <v>56179.570000000022</v>
      </c>
      <c r="F205" s="27"/>
      <c r="G205" s="27"/>
      <c r="H205" s="27"/>
      <c r="I205" s="27"/>
      <c r="J205" s="27"/>
      <c r="K205" s="27"/>
      <c r="L205" s="2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>
        <v>50</v>
      </c>
    </row>
    <row r="206" spans="1:24" x14ac:dyDescent="0.2">
      <c r="A206" s="43">
        <v>42665</v>
      </c>
      <c r="B206" s="1" t="s">
        <v>567</v>
      </c>
      <c r="C206" s="107"/>
      <c r="D206" s="107">
        <v>200</v>
      </c>
      <c r="E206" s="10">
        <f t="shared" ref="E206:E270" si="5">E205+C206-D206</f>
        <v>55979.570000000022</v>
      </c>
      <c r="F206" s="27"/>
      <c r="G206" s="27"/>
      <c r="H206" s="27"/>
      <c r="I206" s="27"/>
      <c r="J206" s="27"/>
      <c r="K206" s="27"/>
      <c r="L206" s="27"/>
      <c r="M206" s="107"/>
      <c r="N206" s="107"/>
      <c r="O206" s="107"/>
      <c r="P206" s="107"/>
      <c r="Q206" s="107"/>
      <c r="R206" s="107"/>
      <c r="S206" s="107"/>
      <c r="T206" s="107"/>
      <c r="U206" s="107">
        <v>200</v>
      </c>
      <c r="V206" s="107"/>
      <c r="W206" s="107"/>
      <c r="X206" s="107"/>
    </row>
    <row r="207" spans="1:24" x14ac:dyDescent="0.2">
      <c r="A207" s="43">
        <v>42665</v>
      </c>
      <c r="B207" s="1" t="s">
        <v>568</v>
      </c>
      <c r="C207" s="107"/>
      <c r="D207" s="107">
        <v>185</v>
      </c>
      <c r="E207" s="10">
        <f t="shared" si="5"/>
        <v>55794.570000000022</v>
      </c>
      <c r="F207" s="27"/>
      <c r="G207" s="27"/>
      <c r="H207" s="27"/>
      <c r="I207" s="27"/>
      <c r="J207" s="27"/>
      <c r="K207" s="27"/>
      <c r="L207" s="27"/>
      <c r="M207" s="107">
        <v>185</v>
      </c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</row>
    <row r="208" spans="1:24" x14ac:dyDescent="0.2">
      <c r="A208" s="43">
        <v>42665</v>
      </c>
      <c r="B208" s="1" t="s">
        <v>565</v>
      </c>
      <c r="C208" s="107"/>
      <c r="D208" s="107">
        <v>7</v>
      </c>
      <c r="E208" s="10">
        <f t="shared" si="5"/>
        <v>55787.570000000022</v>
      </c>
      <c r="F208" s="27"/>
      <c r="G208" s="27"/>
      <c r="H208" s="27"/>
      <c r="I208" s="27"/>
      <c r="J208" s="27"/>
      <c r="K208" s="27"/>
      <c r="L208" s="2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>
        <v>7</v>
      </c>
    </row>
    <row r="209" spans="1:24" x14ac:dyDescent="0.2">
      <c r="A209" s="43">
        <v>42671</v>
      </c>
      <c r="B209" s="1" t="s">
        <v>149</v>
      </c>
      <c r="C209" s="107"/>
      <c r="D209" s="107">
        <v>1</v>
      </c>
      <c r="E209" s="10">
        <f t="shared" si="5"/>
        <v>55786.570000000022</v>
      </c>
      <c r="F209" s="27"/>
      <c r="G209" s="27"/>
      <c r="H209" s="27"/>
      <c r="I209" s="27"/>
      <c r="J209" s="27"/>
      <c r="K209" s="27"/>
      <c r="L209" s="2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>
        <v>1</v>
      </c>
    </row>
    <row r="210" spans="1:24" x14ac:dyDescent="0.2">
      <c r="A210" s="43">
        <v>42671</v>
      </c>
      <c r="B210" s="1" t="s">
        <v>573</v>
      </c>
      <c r="C210" s="107"/>
      <c r="D210" s="107">
        <v>896</v>
      </c>
      <c r="E210" s="10">
        <f t="shared" si="5"/>
        <v>54890.570000000022</v>
      </c>
      <c r="F210" s="27"/>
      <c r="G210" s="27"/>
      <c r="H210" s="27"/>
      <c r="I210" s="27"/>
      <c r="J210" s="27"/>
      <c r="K210" s="27"/>
      <c r="L210" s="27"/>
      <c r="M210" s="107"/>
      <c r="N210" s="107"/>
      <c r="O210" s="107"/>
      <c r="P210" s="107"/>
      <c r="Q210" s="107"/>
      <c r="R210" s="107"/>
      <c r="S210" s="107" t="s">
        <v>16</v>
      </c>
      <c r="T210" s="107"/>
      <c r="U210" s="107"/>
      <c r="V210" s="107">
        <v>896</v>
      </c>
      <c r="W210" s="107"/>
      <c r="X210" s="107" t="s">
        <v>16</v>
      </c>
    </row>
    <row r="211" spans="1:24" x14ac:dyDescent="0.2">
      <c r="A211" s="43">
        <v>42672</v>
      </c>
      <c r="B211" s="1" t="s">
        <v>580</v>
      </c>
      <c r="C211" s="107"/>
      <c r="D211" s="107">
        <v>175</v>
      </c>
      <c r="E211" s="10">
        <f t="shared" si="5"/>
        <v>54715.570000000022</v>
      </c>
      <c r="F211" s="27"/>
      <c r="G211" s="27"/>
      <c r="H211" s="27"/>
      <c r="I211" s="27"/>
      <c r="J211" s="27"/>
      <c r="K211" s="27"/>
      <c r="L211" s="27"/>
      <c r="M211" s="107">
        <v>175</v>
      </c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</row>
    <row r="212" spans="1:24" x14ac:dyDescent="0.2">
      <c r="A212" s="43">
        <v>42672</v>
      </c>
      <c r="B212" s="1" t="s">
        <v>588</v>
      </c>
      <c r="C212" s="107"/>
      <c r="D212" s="107">
        <v>20</v>
      </c>
      <c r="E212" s="10">
        <f t="shared" si="5"/>
        <v>54695.570000000022</v>
      </c>
      <c r="F212" s="27"/>
      <c r="G212" s="27"/>
      <c r="H212" s="27"/>
      <c r="I212" s="27"/>
      <c r="J212" s="27"/>
      <c r="K212" s="27"/>
      <c r="L212" s="27"/>
      <c r="M212" s="107" t="s">
        <v>16</v>
      </c>
      <c r="N212" s="107"/>
      <c r="O212" s="107">
        <v>20</v>
      </c>
      <c r="P212" s="107"/>
      <c r="Q212" s="107"/>
      <c r="R212" s="107"/>
      <c r="S212" s="107"/>
      <c r="T212" s="107"/>
      <c r="U212" s="107"/>
      <c r="V212" s="107"/>
      <c r="W212" s="107"/>
      <c r="X212" s="107"/>
    </row>
    <row r="213" spans="1:24" x14ac:dyDescent="0.2">
      <c r="A213" s="43">
        <v>42672</v>
      </c>
      <c r="B213" s="1" t="s">
        <v>563</v>
      </c>
      <c r="C213" s="107"/>
      <c r="D213" s="107">
        <v>2180</v>
      </c>
      <c r="E213" s="10">
        <f t="shared" si="5"/>
        <v>52515.570000000022</v>
      </c>
      <c r="F213" s="27"/>
      <c r="G213" s="27"/>
      <c r="H213" s="27"/>
      <c r="I213" s="27"/>
      <c r="J213" s="27"/>
      <c r="K213" s="27"/>
      <c r="L213" s="27"/>
      <c r="M213" s="107">
        <v>2080</v>
      </c>
      <c r="N213" s="107"/>
      <c r="O213" s="107"/>
      <c r="P213" s="107">
        <v>100</v>
      </c>
      <c r="Q213" s="107"/>
      <c r="R213" s="107"/>
      <c r="S213" s="107"/>
      <c r="T213" s="107"/>
      <c r="U213" s="107"/>
      <c r="V213" s="107"/>
      <c r="W213" s="107"/>
      <c r="X213" s="107"/>
    </row>
    <row r="214" spans="1:24" x14ac:dyDescent="0.2">
      <c r="A214" s="43">
        <v>42672</v>
      </c>
      <c r="B214" s="1" t="s">
        <v>581</v>
      </c>
      <c r="C214" s="107"/>
      <c r="D214" s="107">
        <v>50</v>
      </c>
      <c r="E214" s="10">
        <f t="shared" si="5"/>
        <v>52465.570000000022</v>
      </c>
      <c r="F214" s="27"/>
      <c r="G214" s="27"/>
      <c r="H214" s="27"/>
      <c r="I214" s="27"/>
      <c r="J214" s="27"/>
      <c r="K214" s="27"/>
      <c r="L214" s="2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>
        <v>50</v>
      </c>
    </row>
    <row r="215" spans="1:24" x14ac:dyDescent="0.2">
      <c r="A215" s="43">
        <v>42672</v>
      </c>
      <c r="B215" s="1" t="s">
        <v>84</v>
      </c>
      <c r="C215" s="107"/>
      <c r="D215" s="107">
        <v>80</v>
      </c>
      <c r="E215" s="10">
        <f t="shared" si="5"/>
        <v>52385.570000000022</v>
      </c>
      <c r="F215" s="27"/>
      <c r="G215" s="27"/>
      <c r="H215" s="27"/>
      <c r="I215" s="27"/>
      <c r="J215" s="27"/>
      <c r="K215" s="27"/>
      <c r="L215" s="2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>
        <v>80</v>
      </c>
      <c r="X215" s="107"/>
    </row>
    <row r="216" spans="1:24" x14ac:dyDescent="0.2">
      <c r="A216" s="43">
        <v>42672</v>
      </c>
      <c r="B216" s="1" t="s">
        <v>582</v>
      </c>
      <c r="C216" s="107"/>
      <c r="D216" s="107">
        <v>2</v>
      </c>
      <c r="E216" s="10">
        <f t="shared" si="5"/>
        <v>52383.570000000022</v>
      </c>
      <c r="F216" s="27"/>
      <c r="G216" s="27"/>
      <c r="H216" s="27"/>
      <c r="I216" s="27"/>
      <c r="J216" s="27"/>
      <c r="K216" s="27"/>
      <c r="L216" s="2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>
        <v>2</v>
      </c>
    </row>
    <row r="217" spans="1:24" x14ac:dyDescent="0.2">
      <c r="A217" s="43">
        <v>42672</v>
      </c>
      <c r="B217" s="1" t="s">
        <v>569</v>
      </c>
      <c r="C217" s="107">
        <v>5000</v>
      </c>
      <c r="D217" s="107"/>
      <c r="E217" s="10">
        <f t="shared" si="5"/>
        <v>57383.570000000022</v>
      </c>
      <c r="F217" s="27">
        <v>5000</v>
      </c>
      <c r="G217" s="27"/>
      <c r="H217" s="27"/>
      <c r="I217" s="27"/>
      <c r="J217" s="27"/>
      <c r="K217" s="27"/>
      <c r="L217" s="2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</row>
    <row r="218" spans="1:24" x14ac:dyDescent="0.2">
      <c r="A218" s="43">
        <v>42672</v>
      </c>
      <c r="B218" s="1" t="s">
        <v>498</v>
      </c>
      <c r="C218" s="107"/>
      <c r="D218" s="107">
        <v>400</v>
      </c>
      <c r="E218" s="10">
        <f t="shared" si="5"/>
        <v>56983.570000000022</v>
      </c>
      <c r="F218" s="27"/>
      <c r="G218" s="27"/>
      <c r="H218" s="27"/>
      <c r="I218" s="27"/>
      <c r="J218" s="27"/>
      <c r="K218" s="27"/>
      <c r="L218" s="27"/>
      <c r="M218" s="107"/>
      <c r="N218" s="107"/>
      <c r="O218" s="107">
        <v>400</v>
      </c>
      <c r="P218" s="107"/>
      <c r="Q218" s="107"/>
      <c r="R218" s="107"/>
      <c r="S218" s="107"/>
      <c r="T218" s="107"/>
      <c r="U218" s="107"/>
      <c r="V218" s="107"/>
      <c r="W218" s="107"/>
      <c r="X218" s="107"/>
    </row>
    <row r="219" spans="1:24" x14ac:dyDescent="0.2">
      <c r="A219" s="43">
        <v>42674</v>
      </c>
      <c r="B219" s="1" t="s">
        <v>574</v>
      </c>
      <c r="C219" s="107"/>
      <c r="D219" s="107">
        <v>400</v>
      </c>
      <c r="E219" s="10">
        <f t="shared" si="5"/>
        <v>56583.570000000022</v>
      </c>
      <c r="F219" s="27"/>
      <c r="G219" s="27"/>
      <c r="H219" s="27"/>
      <c r="I219" s="27"/>
      <c r="J219" s="27"/>
      <c r="K219" s="27"/>
      <c r="L219" s="27"/>
      <c r="M219" s="107"/>
      <c r="N219" s="107"/>
      <c r="O219" s="107"/>
      <c r="P219" s="107"/>
      <c r="Q219" s="107">
        <v>400</v>
      </c>
      <c r="R219" s="107"/>
      <c r="S219" s="107"/>
      <c r="T219" s="107"/>
      <c r="U219" s="107"/>
      <c r="V219" s="107"/>
      <c r="W219" s="107"/>
      <c r="X219" s="107"/>
    </row>
    <row r="220" spans="1:24" x14ac:dyDescent="0.2">
      <c r="A220" s="43">
        <v>42674</v>
      </c>
      <c r="B220" s="1" t="s">
        <v>569</v>
      </c>
      <c r="C220" s="107">
        <v>5283</v>
      </c>
      <c r="D220" s="107"/>
      <c r="E220" s="10">
        <f t="shared" si="5"/>
        <v>61866.570000000022</v>
      </c>
      <c r="F220" s="27">
        <v>5283</v>
      </c>
      <c r="G220" s="27"/>
      <c r="H220" s="27"/>
      <c r="I220" s="27"/>
      <c r="J220" s="27"/>
      <c r="K220" s="27"/>
      <c r="L220" s="2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</row>
    <row r="221" spans="1:24" x14ac:dyDescent="0.2">
      <c r="A221" s="43">
        <v>42674</v>
      </c>
      <c r="B221" s="1" t="s">
        <v>575</v>
      </c>
      <c r="C221" s="107"/>
      <c r="D221" s="107">
        <v>560</v>
      </c>
      <c r="E221" s="10">
        <f t="shared" si="5"/>
        <v>61306.570000000022</v>
      </c>
      <c r="F221" s="27"/>
      <c r="G221" s="27"/>
      <c r="H221" s="27"/>
      <c r="I221" s="27"/>
      <c r="J221" s="27"/>
      <c r="K221" s="27"/>
      <c r="L221" s="27"/>
      <c r="M221" s="107"/>
      <c r="N221" s="107"/>
      <c r="O221" s="107"/>
      <c r="P221" s="107"/>
      <c r="Q221" s="107"/>
      <c r="R221" s="107"/>
      <c r="S221" s="107" t="s">
        <v>16</v>
      </c>
      <c r="T221" s="107"/>
      <c r="U221" s="107"/>
      <c r="V221" s="107">
        <v>560</v>
      </c>
      <c r="W221" s="107"/>
      <c r="X221" s="107"/>
    </row>
    <row r="222" spans="1:24" x14ac:dyDescent="0.2">
      <c r="A222" s="43">
        <v>42674</v>
      </c>
      <c r="B222" s="1" t="s">
        <v>576</v>
      </c>
      <c r="C222" s="107"/>
      <c r="D222" s="107">
        <v>10355</v>
      </c>
      <c r="E222" s="10">
        <f t="shared" si="5"/>
        <v>50951.570000000022</v>
      </c>
      <c r="F222" s="27"/>
      <c r="G222" s="27"/>
      <c r="H222" s="27"/>
      <c r="I222" s="27"/>
      <c r="J222" s="27"/>
      <c r="K222" s="27"/>
      <c r="L222" s="27"/>
      <c r="M222" s="107"/>
      <c r="N222" s="107"/>
      <c r="O222" s="107"/>
      <c r="P222" s="107"/>
      <c r="Q222" s="107">
        <v>10355</v>
      </c>
      <c r="R222" s="107"/>
      <c r="S222" s="107"/>
      <c r="T222" s="107"/>
      <c r="U222" s="107"/>
      <c r="V222" s="107"/>
      <c r="W222" s="107"/>
      <c r="X222" s="107"/>
    </row>
    <row r="223" spans="1:24" x14ac:dyDescent="0.2">
      <c r="A223" s="43">
        <v>42675</v>
      </c>
      <c r="B223" s="1" t="s">
        <v>149</v>
      </c>
      <c r="C223" s="107"/>
      <c r="D223" s="107">
        <v>10</v>
      </c>
      <c r="E223" s="10">
        <f t="shared" si="5"/>
        <v>50941.570000000022</v>
      </c>
      <c r="F223" s="27"/>
      <c r="G223" s="27"/>
      <c r="H223" s="27"/>
      <c r="I223" s="27"/>
      <c r="J223" s="27"/>
      <c r="K223" s="27"/>
      <c r="L223" s="2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>
        <v>10</v>
      </c>
    </row>
    <row r="224" spans="1:24" x14ac:dyDescent="0.2">
      <c r="A224" s="43">
        <v>42679</v>
      </c>
      <c r="B224" s="1" t="s">
        <v>594</v>
      </c>
      <c r="C224" s="107"/>
      <c r="D224" s="107">
        <v>160</v>
      </c>
      <c r="E224" s="10">
        <f t="shared" si="5"/>
        <v>50781.570000000022</v>
      </c>
      <c r="F224" s="27"/>
      <c r="G224" s="27"/>
      <c r="H224" s="27"/>
      <c r="I224" s="27"/>
      <c r="J224" s="27"/>
      <c r="K224" s="27"/>
      <c r="L224" s="2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>
        <v>160</v>
      </c>
      <c r="X224" s="107"/>
    </row>
    <row r="225" spans="1:24" x14ac:dyDescent="0.2">
      <c r="A225" s="43">
        <v>42679</v>
      </c>
      <c r="B225" s="1" t="s">
        <v>581</v>
      </c>
      <c r="C225" s="107"/>
      <c r="D225" s="107">
        <v>50</v>
      </c>
      <c r="E225" s="10">
        <f t="shared" si="5"/>
        <v>50731.570000000022</v>
      </c>
      <c r="F225" s="27"/>
      <c r="G225" s="27"/>
      <c r="H225" s="27"/>
      <c r="I225" s="27"/>
      <c r="J225" s="27"/>
      <c r="K225" s="27"/>
      <c r="L225" s="2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>
        <v>50</v>
      </c>
    </row>
    <row r="226" spans="1:24" x14ac:dyDescent="0.2">
      <c r="A226" s="43">
        <v>42679</v>
      </c>
      <c r="B226" s="1" t="s">
        <v>601</v>
      </c>
      <c r="C226" s="107"/>
      <c r="D226" s="107">
        <v>70</v>
      </c>
      <c r="E226" s="10">
        <f t="shared" si="5"/>
        <v>50661.570000000022</v>
      </c>
      <c r="F226" s="27"/>
      <c r="G226" s="27"/>
      <c r="H226" s="27"/>
      <c r="I226" s="27"/>
      <c r="J226" s="27"/>
      <c r="K226" s="27"/>
      <c r="L226" s="27"/>
      <c r="M226" s="107">
        <v>70</v>
      </c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</row>
    <row r="227" spans="1:24" x14ac:dyDescent="0.2">
      <c r="A227" s="43">
        <v>42679</v>
      </c>
      <c r="B227" s="1" t="s">
        <v>596</v>
      </c>
      <c r="C227" s="107"/>
      <c r="D227" s="107">
        <v>540</v>
      </c>
      <c r="E227" s="10">
        <f t="shared" si="5"/>
        <v>50121.570000000022</v>
      </c>
      <c r="F227" s="27"/>
      <c r="G227" s="27"/>
      <c r="H227" s="27"/>
      <c r="I227" s="27"/>
      <c r="J227" s="27"/>
      <c r="K227" s="27"/>
      <c r="L227" s="27"/>
      <c r="M227" s="107">
        <v>540</v>
      </c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</row>
    <row r="228" spans="1:24" x14ac:dyDescent="0.2">
      <c r="A228" s="43">
        <v>42679</v>
      </c>
      <c r="B228" s="1" t="s">
        <v>598</v>
      </c>
      <c r="C228" s="107"/>
      <c r="D228" s="107">
        <v>175</v>
      </c>
      <c r="E228" s="10">
        <f t="shared" si="5"/>
        <v>49946.570000000022</v>
      </c>
      <c r="F228" s="27"/>
      <c r="G228" s="27"/>
      <c r="H228" s="27"/>
      <c r="I228" s="27"/>
      <c r="J228" s="27"/>
      <c r="K228" s="27"/>
      <c r="L228" s="27"/>
      <c r="M228" s="107" t="s">
        <v>16</v>
      </c>
      <c r="N228" s="107"/>
      <c r="O228" s="107"/>
      <c r="P228" s="107">
        <v>175</v>
      </c>
      <c r="Q228" s="107"/>
      <c r="R228" s="107"/>
      <c r="S228" s="107"/>
      <c r="T228" s="107"/>
      <c r="U228" s="107"/>
      <c r="V228" s="107"/>
      <c r="W228" s="107"/>
      <c r="X228" s="107"/>
    </row>
    <row r="229" spans="1:24" x14ac:dyDescent="0.2">
      <c r="A229" s="43">
        <v>42679</v>
      </c>
      <c r="B229" s="1" t="s">
        <v>582</v>
      </c>
      <c r="C229" s="107"/>
      <c r="D229" s="107">
        <v>70</v>
      </c>
      <c r="E229" s="10">
        <f t="shared" si="5"/>
        <v>49876.570000000022</v>
      </c>
      <c r="F229" s="27"/>
      <c r="G229" s="27"/>
      <c r="H229" s="27"/>
      <c r="I229" s="27"/>
      <c r="J229" s="27"/>
      <c r="K229" s="27"/>
      <c r="L229" s="2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>
        <v>70</v>
      </c>
    </row>
    <row r="230" spans="1:24" x14ac:dyDescent="0.2">
      <c r="A230" s="43">
        <v>42682</v>
      </c>
      <c r="B230" s="1" t="s">
        <v>149</v>
      </c>
      <c r="C230" s="107"/>
      <c r="D230" s="107">
        <v>5</v>
      </c>
      <c r="E230" s="10">
        <f t="shared" si="5"/>
        <v>49871.570000000022</v>
      </c>
      <c r="F230" s="27"/>
      <c r="G230" s="27"/>
      <c r="H230" s="27"/>
      <c r="I230" s="27"/>
      <c r="J230" s="27"/>
      <c r="K230" s="27"/>
      <c r="L230" s="2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>
        <v>5</v>
      </c>
    </row>
    <row r="231" spans="1:24" x14ac:dyDescent="0.2">
      <c r="A231" s="43">
        <v>42684</v>
      </c>
      <c r="B231" s="1" t="s">
        <v>484</v>
      </c>
      <c r="C231" s="107">
        <v>148</v>
      </c>
      <c r="D231" s="107"/>
      <c r="E231" s="10">
        <f t="shared" si="5"/>
        <v>50019.570000000022</v>
      </c>
      <c r="F231" s="27"/>
      <c r="G231" s="27">
        <v>148</v>
      </c>
      <c r="H231" s="27"/>
      <c r="I231" s="27"/>
      <c r="J231" s="27"/>
      <c r="K231" s="27"/>
      <c r="L231" s="2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</row>
    <row r="232" spans="1:24" x14ac:dyDescent="0.2">
      <c r="A232" s="43">
        <v>42686</v>
      </c>
      <c r="B232" s="1" t="s">
        <v>590</v>
      </c>
      <c r="C232" s="107"/>
      <c r="D232" s="107">
        <v>50</v>
      </c>
      <c r="E232" s="10">
        <f t="shared" si="5"/>
        <v>49969.570000000022</v>
      </c>
      <c r="F232" s="27"/>
      <c r="G232" s="27"/>
      <c r="H232" s="27"/>
      <c r="I232" s="27"/>
      <c r="J232" s="27"/>
      <c r="K232" s="27"/>
      <c r="L232" s="2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>
        <v>50</v>
      </c>
    </row>
    <row r="233" spans="1:24" x14ac:dyDescent="0.2">
      <c r="A233" s="43">
        <v>42686</v>
      </c>
      <c r="B233" s="1" t="s">
        <v>84</v>
      </c>
      <c r="C233" s="107"/>
      <c r="D233" s="107">
        <v>80</v>
      </c>
      <c r="E233" s="10">
        <f t="shared" si="5"/>
        <v>49889.570000000022</v>
      </c>
      <c r="F233" s="27"/>
      <c r="G233" s="27"/>
      <c r="H233" s="27"/>
      <c r="I233" s="27"/>
      <c r="J233" s="27"/>
      <c r="K233" s="27"/>
      <c r="L233" s="2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>
        <v>80</v>
      </c>
      <c r="X233" s="107"/>
    </row>
    <row r="234" spans="1:24" x14ac:dyDescent="0.2">
      <c r="A234" s="43">
        <v>42686</v>
      </c>
      <c r="B234" s="1" t="s">
        <v>609</v>
      </c>
      <c r="C234" s="107"/>
      <c r="D234" s="107">
        <v>25</v>
      </c>
      <c r="E234" s="10">
        <f t="shared" si="5"/>
        <v>49864.570000000022</v>
      </c>
      <c r="F234" s="27"/>
      <c r="G234" s="27"/>
      <c r="H234" s="27"/>
      <c r="I234" s="27"/>
      <c r="J234" s="27"/>
      <c r="K234" s="27"/>
      <c r="L234" s="27"/>
      <c r="M234" s="107">
        <v>25</v>
      </c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</row>
    <row r="235" spans="1:24" x14ac:dyDescent="0.2">
      <c r="A235" s="43">
        <v>42688</v>
      </c>
      <c r="B235" s="1" t="s">
        <v>589</v>
      </c>
      <c r="C235" s="107"/>
      <c r="D235" s="107">
        <v>2568</v>
      </c>
      <c r="E235" s="10">
        <f t="shared" si="5"/>
        <v>47296.570000000022</v>
      </c>
      <c r="F235" s="27"/>
      <c r="G235" s="27"/>
      <c r="H235" s="27"/>
      <c r="I235" s="27"/>
      <c r="J235" s="27"/>
      <c r="K235" s="27"/>
      <c r="L235" s="27"/>
      <c r="M235" s="107"/>
      <c r="N235" s="107"/>
      <c r="O235" s="107"/>
      <c r="P235" s="107"/>
      <c r="Q235" s="107"/>
      <c r="R235" s="107">
        <v>2568</v>
      </c>
      <c r="S235" s="107"/>
      <c r="T235" s="107"/>
      <c r="U235" s="107"/>
      <c r="V235" s="107"/>
      <c r="W235" s="107"/>
      <c r="X235" s="107"/>
    </row>
    <row r="236" spans="1:24" x14ac:dyDescent="0.2">
      <c r="A236" s="43">
        <v>42688</v>
      </c>
      <c r="B236" s="1" t="s">
        <v>591</v>
      </c>
      <c r="C236" s="107"/>
      <c r="D236" s="107">
        <v>557.95000000000005</v>
      </c>
      <c r="E236" s="10">
        <f t="shared" si="5"/>
        <v>46738.620000000024</v>
      </c>
      <c r="F236" s="27"/>
      <c r="G236" s="27"/>
      <c r="H236" s="27"/>
      <c r="I236" s="27"/>
      <c r="J236" s="27"/>
      <c r="K236" s="27"/>
      <c r="L236" s="27"/>
      <c r="M236" s="107"/>
      <c r="N236" s="107"/>
      <c r="O236" s="107"/>
      <c r="P236" s="107"/>
      <c r="Q236" s="107"/>
      <c r="R236" s="107"/>
      <c r="S236" s="107"/>
      <c r="T236" s="107">
        <v>557.95000000000005</v>
      </c>
      <c r="U236" s="107"/>
      <c r="V236" s="107"/>
      <c r="W236" s="107"/>
      <c r="X236" s="107"/>
    </row>
    <row r="237" spans="1:24" x14ac:dyDescent="0.2">
      <c r="A237" s="43">
        <v>42688</v>
      </c>
      <c r="B237" s="1" t="s">
        <v>310</v>
      </c>
      <c r="C237" s="107">
        <v>1000</v>
      </c>
      <c r="D237" s="107"/>
      <c r="E237" s="10">
        <f t="shared" si="5"/>
        <v>47738.620000000024</v>
      </c>
      <c r="F237" s="27"/>
      <c r="G237" s="27"/>
      <c r="H237" s="27"/>
      <c r="I237" s="27">
        <v>1000</v>
      </c>
      <c r="J237" s="27"/>
      <c r="K237" s="27"/>
      <c r="L237" s="2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</row>
    <row r="238" spans="1:24" x14ac:dyDescent="0.2">
      <c r="A238" s="43">
        <v>42688</v>
      </c>
      <c r="B238" s="1" t="s">
        <v>149</v>
      </c>
      <c r="C238" s="107"/>
      <c r="D238" s="107">
        <v>5</v>
      </c>
      <c r="E238" s="10">
        <f t="shared" si="5"/>
        <v>47733.620000000024</v>
      </c>
      <c r="F238" s="27"/>
      <c r="G238" s="27"/>
      <c r="H238" s="27"/>
      <c r="I238" s="27"/>
      <c r="J238" s="27"/>
      <c r="K238" s="27"/>
      <c r="L238" s="2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>
        <v>5</v>
      </c>
    </row>
    <row r="239" spans="1:24" x14ac:dyDescent="0.2">
      <c r="A239" s="43">
        <v>42689</v>
      </c>
      <c r="B239" s="1" t="s">
        <v>149</v>
      </c>
      <c r="C239" s="107"/>
      <c r="D239" s="107">
        <v>30</v>
      </c>
      <c r="E239" s="10">
        <f t="shared" si="5"/>
        <v>47703.620000000024</v>
      </c>
      <c r="F239" s="27"/>
      <c r="G239" s="27"/>
      <c r="H239" s="27"/>
      <c r="I239" s="27"/>
      <c r="J239" s="27"/>
      <c r="K239" s="27"/>
      <c r="L239" s="2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>
        <v>30</v>
      </c>
    </row>
    <row r="240" spans="1:24" x14ac:dyDescent="0.2">
      <c r="A240" s="43">
        <v>42691</v>
      </c>
      <c r="B240" s="1" t="s">
        <v>149</v>
      </c>
      <c r="C240" s="107"/>
      <c r="D240" s="107">
        <v>30</v>
      </c>
      <c r="E240" s="10">
        <f t="shared" si="5"/>
        <v>47673.620000000024</v>
      </c>
      <c r="F240" s="27"/>
      <c r="G240" s="27"/>
      <c r="H240" s="27"/>
      <c r="I240" s="27"/>
      <c r="J240" s="27"/>
      <c r="K240" s="27"/>
      <c r="L240" s="2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>
        <v>30</v>
      </c>
    </row>
    <row r="241" spans="1:24" x14ac:dyDescent="0.2">
      <c r="A241" s="43">
        <v>42695</v>
      </c>
      <c r="B241" s="1" t="s">
        <v>725</v>
      </c>
      <c r="C241" s="107">
        <v>368</v>
      </c>
      <c r="D241" s="107"/>
      <c r="E241" s="10">
        <f t="shared" si="5"/>
        <v>48041.620000000024</v>
      </c>
      <c r="F241" s="27"/>
      <c r="G241" s="27">
        <v>368</v>
      </c>
      <c r="H241" s="27"/>
      <c r="I241" s="27"/>
      <c r="J241" s="27"/>
      <c r="K241" s="27"/>
      <c r="L241" s="2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</row>
    <row r="242" spans="1:24" x14ac:dyDescent="0.2">
      <c r="A242" s="43">
        <v>42700</v>
      </c>
      <c r="B242" s="1" t="s">
        <v>715</v>
      </c>
      <c r="C242" s="107"/>
      <c r="D242" s="107">
        <v>50</v>
      </c>
      <c r="E242" s="10">
        <f t="shared" si="5"/>
        <v>47991.620000000024</v>
      </c>
      <c r="F242" s="27"/>
      <c r="G242" s="27"/>
      <c r="H242" s="27"/>
      <c r="I242" s="27"/>
      <c r="J242" s="27"/>
      <c r="K242" s="27"/>
      <c r="L242" s="2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>
        <v>50</v>
      </c>
    </row>
    <row r="243" spans="1:24" x14ac:dyDescent="0.2">
      <c r="A243" s="43">
        <v>42700</v>
      </c>
      <c r="B243" s="1" t="s">
        <v>84</v>
      </c>
      <c r="C243" s="107"/>
      <c r="D243" s="107">
        <v>96</v>
      </c>
      <c r="E243" s="10">
        <f t="shared" si="5"/>
        <v>47895.620000000024</v>
      </c>
      <c r="F243" s="27"/>
      <c r="G243" s="27"/>
      <c r="H243" s="27"/>
      <c r="I243" s="27"/>
      <c r="J243" s="27"/>
      <c r="K243" s="27"/>
      <c r="L243" s="2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>
        <v>96</v>
      </c>
      <c r="X243" s="107" t="s">
        <v>16</v>
      </c>
    </row>
    <row r="244" spans="1:24" x14ac:dyDescent="0.2">
      <c r="A244" s="43">
        <v>42700</v>
      </c>
      <c r="B244" s="1" t="s">
        <v>721</v>
      </c>
      <c r="C244" s="107">
        <v>0</v>
      </c>
      <c r="D244" s="107">
        <v>14305</v>
      </c>
      <c r="E244" s="10">
        <f t="shared" si="5"/>
        <v>33590.620000000024</v>
      </c>
      <c r="F244" s="27"/>
      <c r="G244" s="27"/>
      <c r="H244" s="27"/>
      <c r="I244" s="27"/>
      <c r="J244" s="27"/>
      <c r="K244" s="27">
        <v>0</v>
      </c>
      <c r="L244" s="27"/>
      <c r="M244" s="107">
        <f>13805-3515</f>
        <v>10290</v>
      </c>
      <c r="N244" s="104"/>
      <c r="O244" s="107">
        <v>500</v>
      </c>
      <c r="P244" s="107">
        <v>3515</v>
      </c>
      <c r="Q244" s="107"/>
      <c r="R244" s="107"/>
      <c r="S244" s="107"/>
      <c r="T244" s="107"/>
      <c r="U244" s="107"/>
      <c r="V244" s="107"/>
      <c r="W244" s="107"/>
      <c r="X244" s="107"/>
    </row>
    <row r="245" spans="1:24" x14ac:dyDescent="0.2">
      <c r="A245" s="43">
        <v>42700</v>
      </c>
      <c r="B245" s="1" t="s">
        <v>721</v>
      </c>
      <c r="C245" s="107"/>
      <c r="D245" s="107">
        <v>194</v>
      </c>
      <c r="E245" s="10">
        <f t="shared" si="5"/>
        <v>33396.620000000024</v>
      </c>
      <c r="F245" s="27"/>
      <c r="G245" s="27"/>
      <c r="H245" s="27"/>
      <c r="I245" s="27"/>
      <c r="J245" s="27"/>
      <c r="K245" s="27"/>
      <c r="L245" s="27"/>
      <c r="M245" s="107">
        <v>194</v>
      </c>
      <c r="N245" s="41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</row>
    <row r="246" spans="1:24" x14ac:dyDescent="0.2">
      <c r="A246" s="43">
        <v>42700</v>
      </c>
      <c r="B246" s="1" t="s">
        <v>717</v>
      </c>
      <c r="C246" s="107"/>
      <c r="D246" s="107">
        <v>270</v>
      </c>
      <c r="E246" s="10">
        <f t="shared" si="5"/>
        <v>33126.620000000024</v>
      </c>
      <c r="F246" s="27"/>
      <c r="G246" s="27"/>
      <c r="H246" s="27"/>
      <c r="I246" s="27"/>
      <c r="J246" s="27"/>
      <c r="K246" s="27"/>
      <c r="L246" s="27"/>
      <c r="M246" s="107" t="s">
        <v>16</v>
      </c>
      <c r="N246" s="107"/>
      <c r="O246" s="107"/>
      <c r="P246" s="107"/>
      <c r="Q246" s="107"/>
      <c r="R246" s="107"/>
      <c r="S246" s="107"/>
      <c r="T246" s="107"/>
      <c r="U246" s="107">
        <v>270</v>
      </c>
      <c r="V246" s="107"/>
      <c r="W246" s="107"/>
      <c r="X246" s="107"/>
    </row>
    <row r="247" spans="1:24" x14ac:dyDescent="0.2">
      <c r="A247" s="43">
        <v>42703</v>
      </c>
      <c r="B247" s="1" t="s">
        <v>729</v>
      </c>
      <c r="C247" s="107">
        <v>500</v>
      </c>
      <c r="D247" s="107"/>
      <c r="E247" s="10">
        <f t="shared" si="5"/>
        <v>33626.620000000024</v>
      </c>
      <c r="F247" s="27">
        <v>500</v>
      </c>
      <c r="G247" s="27"/>
      <c r="H247" s="27"/>
      <c r="I247" s="27"/>
      <c r="J247" s="27"/>
      <c r="K247" s="27"/>
      <c r="L247" s="2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</row>
    <row r="248" spans="1:24" x14ac:dyDescent="0.2">
      <c r="A248" s="43">
        <v>42703</v>
      </c>
      <c r="B248" s="1" t="s">
        <v>728</v>
      </c>
      <c r="C248" s="107"/>
      <c r="D248" s="107">
        <v>6</v>
      </c>
      <c r="E248" s="10">
        <f t="shared" si="5"/>
        <v>33620.620000000024</v>
      </c>
      <c r="F248" s="27"/>
      <c r="G248" s="27"/>
      <c r="H248" s="27"/>
      <c r="I248" s="27"/>
      <c r="J248" s="27"/>
      <c r="K248" s="27"/>
      <c r="L248" s="2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>
        <v>6</v>
      </c>
    </row>
    <row r="249" spans="1:24" x14ac:dyDescent="0.2">
      <c r="A249" s="43">
        <v>42703</v>
      </c>
      <c r="B249" s="1" t="s">
        <v>726</v>
      </c>
      <c r="C249" s="107"/>
      <c r="D249" s="107">
        <v>6455.31</v>
      </c>
      <c r="E249" s="10">
        <f t="shared" si="5"/>
        <v>27165.310000000023</v>
      </c>
      <c r="F249" s="27"/>
      <c r="G249" s="27"/>
      <c r="H249" s="27"/>
      <c r="I249" s="27"/>
      <c r="J249" s="27"/>
      <c r="K249" s="27"/>
      <c r="L249" s="2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>
        <v>6455.31</v>
      </c>
      <c r="W249" s="107"/>
      <c r="X249" s="107"/>
    </row>
    <row r="250" spans="1:24" x14ac:dyDescent="0.2">
      <c r="A250" s="43">
        <v>42703</v>
      </c>
      <c r="B250" s="1" t="s">
        <v>727</v>
      </c>
      <c r="C250" s="107"/>
      <c r="D250" s="107">
        <v>75</v>
      </c>
      <c r="E250" s="10">
        <f t="shared" si="5"/>
        <v>27090.310000000023</v>
      </c>
      <c r="F250" s="27"/>
      <c r="G250" s="27"/>
      <c r="H250" s="27"/>
      <c r="I250" s="27"/>
      <c r="J250" s="27"/>
      <c r="K250" s="27"/>
      <c r="L250" s="27"/>
      <c r="M250" s="107">
        <v>75</v>
      </c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</row>
    <row r="251" spans="1:24" x14ac:dyDescent="0.2">
      <c r="A251" s="43">
        <v>42703</v>
      </c>
      <c r="B251" s="1" t="s">
        <v>731</v>
      </c>
      <c r="C251" s="107"/>
      <c r="D251" s="107">
        <v>5365.05</v>
      </c>
      <c r="E251" s="10">
        <f t="shared" si="5"/>
        <v>21725.260000000024</v>
      </c>
      <c r="F251" s="27"/>
      <c r="G251" s="27"/>
      <c r="H251" s="27"/>
      <c r="I251" s="27"/>
      <c r="J251" s="27"/>
      <c r="K251" s="27"/>
      <c r="L251" s="27"/>
      <c r="M251" s="107"/>
      <c r="N251" s="107"/>
      <c r="O251" s="107"/>
      <c r="P251" s="107"/>
      <c r="Q251" s="107"/>
      <c r="R251" s="107"/>
      <c r="S251" s="107"/>
      <c r="T251" s="107"/>
      <c r="U251" s="107">
        <f>5365.05-V251</f>
        <v>4965.05</v>
      </c>
      <c r="V251" s="107">
        <v>400</v>
      </c>
      <c r="W251" s="107"/>
      <c r="X251" s="107"/>
    </row>
    <row r="252" spans="1:24" x14ac:dyDescent="0.2">
      <c r="A252" s="43">
        <v>42703</v>
      </c>
      <c r="B252" s="1" t="s">
        <v>732</v>
      </c>
      <c r="C252" s="107"/>
      <c r="D252" s="107">
        <v>1920</v>
      </c>
      <c r="E252" s="10">
        <f t="shared" si="5"/>
        <v>19805.260000000024</v>
      </c>
      <c r="F252" s="27"/>
      <c r="G252" s="27"/>
      <c r="H252" s="27"/>
      <c r="I252" s="27"/>
      <c r="J252" s="27"/>
      <c r="K252" s="27"/>
      <c r="L252" s="2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>
        <v>1920</v>
      </c>
      <c r="W252" s="107"/>
      <c r="X252" s="107"/>
    </row>
    <row r="253" spans="1:24" x14ac:dyDescent="0.2">
      <c r="A253" s="43">
        <v>42703</v>
      </c>
      <c r="B253" s="1" t="s">
        <v>149</v>
      </c>
      <c r="C253" s="107"/>
      <c r="D253" s="107">
        <v>6</v>
      </c>
      <c r="E253" s="10">
        <f t="shared" si="5"/>
        <v>19799.260000000024</v>
      </c>
      <c r="F253" s="27"/>
      <c r="G253" s="27"/>
      <c r="H253" s="27"/>
      <c r="I253" s="27"/>
      <c r="J253" s="27"/>
      <c r="K253" s="27"/>
      <c r="L253" s="2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>
        <v>6</v>
      </c>
    </row>
    <row r="254" spans="1:24" x14ac:dyDescent="0.2">
      <c r="A254" s="43">
        <v>42704</v>
      </c>
      <c r="B254" s="1" t="s">
        <v>716</v>
      </c>
      <c r="C254" s="107"/>
      <c r="D254" s="107">
        <v>8112</v>
      </c>
      <c r="E254" s="10">
        <f t="shared" si="5"/>
        <v>11687.260000000024</v>
      </c>
      <c r="F254" s="27"/>
      <c r="G254" s="27"/>
      <c r="H254" s="27"/>
      <c r="I254" s="27"/>
      <c r="J254" s="27"/>
      <c r="K254" s="27"/>
      <c r="L254" s="27"/>
      <c r="M254" s="107">
        <v>0</v>
      </c>
      <c r="N254" s="107"/>
      <c r="O254" s="107"/>
      <c r="P254" s="107"/>
      <c r="Q254" s="107">
        <v>8112</v>
      </c>
      <c r="R254" s="107"/>
      <c r="S254" s="107"/>
      <c r="T254" s="107"/>
      <c r="U254" s="107"/>
      <c r="V254" s="107"/>
      <c r="W254" s="107"/>
      <c r="X254" s="107"/>
    </row>
    <row r="255" spans="1:24" x14ac:dyDescent="0.2">
      <c r="A255" s="43">
        <v>42705</v>
      </c>
      <c r="B255" s="1" t="s">
        <v>391</v>
      </c>
      <c r="C255" s="107"/>
      <c r="D255" s="107">
        <v>1600</v>
      </c>
      <c r="E255" s="10">
        <f t="shared" si="5"/>
        <v>10087.260000000024</v>
      </c>
      <c r="F255" s="27"/>
      <c r="G255" s="27"/>
      <c r="H255" s="27"/>
      <c r="I255" s="27"/>
      <c r="J255" s="27"/>
      <c r="K255" s="27"/>
      <c r="L255" s="2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>
        <v>1600</v>
      </c>
      <c r="X255" s="107"/>
    </row>
    <row r="256" spans="1:24" x14ac:dyDescent="0.2">
      <c r="A256" s="43">
        <v>42705</v>
      </c>
      <c r="B256" s="1" t="s">
        <v>733</v>
      </c>
      <c r="C256" s="107"/>
      <c r="D256" s="107">
        <v>665</v>
      </c>
      <c r="E256" s="10">
        <f t="shared" si="5"/>
        <v>9422.2600000000239</v>
      </c>
      <c r="F256" s="27"/>
      <c r="G256" s="27"/>
      <c r="H256" s="27"/>
      <c r="I256" s="27"/>
      <c r="J256" s="27"/>
      <c r="K256" s="27"/>
      <c r="L256" s="27"/>
      <c r="M256" s="107">
        <v>665</v>
      </c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</row>
    <row r="257" spans="1:24" x14ac:dyDescent="0.2">
      <c r="A257" s="43">
        <v>42706</v>
      </c>
      <c r="B257" s="1" t="s">
        <v>149</v>
      </c>
      <c r="C257" s="107"/>
      <c r="D257" s="107">
        <v>10</v>
      </c>
      <c r="E257" s="10">
        <f t="shared" si="5"/>
        <v>9412.2600000000239</v>
      </c>
      <c r="F257" s="27"/>
      <c r="G257" s="27"/>
      <c r="H257" s="27"/>
      <c r="I257" s="27"/>
      <c r="J257" s="27"/>
      <c r="K257" s="27"/>
      <c r="L257" s="2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>
        <v>10</v>
      </c>
    </row>
    <row r="258" spans="1:24" x14ac:dyDescent="0.2">
      <c r="A258" s="43">
        <v>42708</v>
      </c>
      <c r="B258" s="1" t="s">
        <v>768</v>
      </c>
      <c r="C258" s="107"/>
      <c r="D258" s="107">
        <v>4000</v>
      </c>
      <c r="E258" s="10">
        <f t="shared" si="5"/>
        <v>5412.2600000000239</v>
      </c>
      <c r="F258" s="27"/>
      <c r="G258" s="27"/>
      <c r="H258" s="27"/>
      <c r="I258" s="27"/>
      <c r="J258" s="27"/>
      <c r="K258" s="27"/>
      <c r="L258" s="27"/>
      <c r="M258" s="107"/>
      <c r="N258" s="107"/>
      <c r="O258" s="107"/>
      <c r="P258" s="107"/>
      <c r="Q258" s="107"/>
      <c r="R258" s="107"/>
      <c r="S258" s="107"/>
      <c r="T258" s="107"/>
      <c r="U258" s="107">
        <v>4000</v>
      </c>
      <c r="V258" s="107"/>
      <c r="W258" s="107"/>
      <c r="X258" s="107"/>
    </row>
    <row r="259" spans="1:24" x14ac:dyDescent="0.2">
      <c r="A259" s="43">
        <v>42710</v>
      </c>
      <c r="B259" s="1" t="s">
        <v>491</v>
      </c>
      <c r="C259" s="107">
        <v>7700</v>
      </c>
      <c r="D259" s="107"/>
      <c r="E259" s="10">
        <f t="shared" si="5"/>
        <v>13112.260000000024</v>
      </c>
      <c r="F259" s="27" t="s">
        <v>16</v>
      </c>
      <c r="G259" s="27">
        <v>7700</v>
      </c>
      <c r="H259" s="27"/>
      <c r="I259" s="27"/>
      <c r="J259" s="27"/>
      <c r="K259" s="27"/>
      <c r="L259" s="2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</row>
    <row r="260" spans="1:24" x14ac:dyDescent="0.2">
      <c r="A260" s="43">
        <v>42710</v>
      </c>
      <c r="B260" s="1" t="s">
        <v>738</v>
      </c>
      <c r="C260" s="107"/>
      <c r="D260" s="107">
        <v>900</v>
      </c>
      <c r="E260" s="10">
        <f t="shared" si="5"/>
        <v>12212.260000000024</v>
      </c>
      <c r="F260" s="27"/>
      <c r="G260" s="27"/>
      <c r="H260" s="27"/>
      <c r="I260" s="27"/>
      <c r="J260" s="27"/>
      <c r="K260" s="27"/>
      <c r="L260" s="27"/>
      <c r="M260" s="107"/>
      <c r="N260" s="107"/>
      <c r="O260" s="107"/>
      <c r="P260" s="107"/>
      <c r="Q260" s="107"/>
      <c r="R260" s="107"/>
      <c r="S260" s="107" t="s">
        <v>16</v>
      </c>
      <c r="T260" s="107"/>
      <c r="U260" s="107"/>
      <c r="V260" s="107">
        <v>900</v>
      </c>
      <c r="W260" s="107"/>
      <c r="X260" s="107"/>
    </row>
    <row r="261" spans="1:24" x14ac:dyDescent="0.2">
      <c r="A261" s="43">
        <v>42710</v>
      </c>
      <c r="B261" s="1" t="s">
        <v>737</v>
      </c>
      <c r="C261" s="107"/>
      <c r="D261" s="107">
        <v>755</v>
      </c>
      <c r="E261" s="10">
        <f t="shared" si="5"/>
        <v>11457.260000000024</v>
      </c>
      <c r="F261" s="27"/>
      <c r="G261" s="27"/>
      <c r="H261" s="27"/>
      <c r="I261" s="27"/>
      <c r="J261" s="27"/>
      <c r="K261" s="27"/>
      <c r="L261" s="2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>
        <v>755</v>
      </c>
      <c r="X261" s="107"/>
    </row>
    <row r="262" spans="1:24" x14ac:dyDescent="0.2">
      <c r="A262" s="43">
        <v>42710</v>
      </c>
      <c r="B262" s="1" t="s">
        <v>572</v>
      </c>
      <c r="C262" s="107"/>
      <c r="D262" s="107">
        <v>557.28</v>
      </c>
      <c r="E262" s="10">
        <f t="shared" si="5"/>
        <v>10899.980000000023</v>
      </c>
      <c r="F262" s="27"/>
      <c r="G262" s="27"/>
      <c r="H262" s="27"/>
      <c r="I262" s="27"/>
      <c r="J262" s="27"/>
      <c r="K262" s="27"/>
      <c r="L262" s="27"/>
      <c r="M262" s="107"/>
      <c r="N262" s="107"/>
      <c r="O262" s="107"/>
      <c r="P262" s="107"/>
      <c r="Q262" s="107"/>
      <c r="R262" s="107"/>
      <c r="S262" s="107"/>
      <c r="T262" s="107">
        <v>557.28</v>
      </c>
      <c r="U262" s="107"/>
      <c r="V262" s="107"/>
      <c r="W262" s="107"/>
      <c r="X262" s="107"/>
    </row>
    <row r="263" spans="1:24" x14ac:dyDescent="0.2">
      <c r="A263" s="43">
        <v>42710</v>
      </c>
      <c r="B263" s="1" t="s">
        <v>740</v>
      </c>
      <c r="C263" s="107"/>
      <c r="D263" s="107">
        <v>3210</v>
      </c>
      <c r="E263" s="10">
        <f t="shared" si="5"/>
        <v>7689.9800000000232</v>
      </c>
      <c r="F263" s="27"/>
      <c r="G263" s="27"/>
      <c r="H263" s="27"/>
      <c r="I263" s="27"/>
      <c r="J263" s="27"/>
      <c r="K263" s="27"/>
      <c r="L263" s="27"/>
      <c r="M263" s="107"/>
      <c r="N263" s="107"/>
      <c r="O263" s="107"/>
      <c r="P263" s="107"/>
      <c r="Q263" s="107"/>
      <c r="R263" s="107">
        <v>3210</v>
      </c>
      <c r="S263" s="107"/>
      <c r="T263" s="107"/>
      <c r="U263" s="107"/>
      <c r="V263" s="107"/>
      <c r="W263" s="107"/>
      <c r="X263" s="107"/>
    </row>
    <row r="264" spans="1:24" x14ac:dyDescent="0.2">
      <c r="A264" s="29">
        <v>42710</v>
      </c>
      <c r="B264" s="1" t="s">
        <v>739</v>
      </c>
      <c r="C264" s="107"/>
      <c r="D264" s="107">
        <v>475</v>
      </c>
      <c r="E264" s="10">
        <f t="shared" si="5"/>
        <v>7214.9800000000232</v>
      </c>
      <c r="F264" s="27"/>
      <c r="G264" s="27"/>
      <c r="H264" s="27"/>
      <c r="I264" s="27"/>
      <c r="J264" s="27"/>
      <c r="K264" s="27"/>
      <c r="L264" s="2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>
        <v>475</v>
      </c>
      <c r="X264" s="107"/>
    </row>
    <row r="265" spans="1:24" x14ac:dyDescent="0.2">
      <c r="A265" s="29">
        <v>42712</v>
      </c>
      <c r="B265" s="1" t="s">
        <v>762</v>
      </c>
      <c r="C265" s="107"/>
      <c r="D265" s="107">
        <f>520+1500</f>
        <v>2020</v>
      </c>
      <c r="E265" s="10">
        <f t="shared" si="5"/>
        <v>5194.9800000000232</v>
      </c>
      <c r="F265" s="27"/>
      <c r="G265" s="27"/>
      <c r="H265" s="27"/>
      <c r="I265" s="27"/>
      <c r="J265" s="27"/>
      <c r="K265" s="27"/>
      <c r="L265" s="27"/>
      <c r="M265" s="107"/>
      <c r="N265" s="107"/>
      <c r="O265" s="107"/>
      <c r="P265" s="107"/>
      <c r="Q265" s="107"/>
      <c r="R265" s="107"/>
      <c r="S265" s="107">
        <v>2020</v>
      </c>
      <c r="T265" s="107"/>
      <c r="U265" s="107"/>
      <c r="V265" s="107"/>
      <c r="W265" s="107"/>
      <c r="X265" s="107"/>
    </row>
    <row r="266" spans="1:24" x14ac:dyDescent="0.2">
      <c r="A266" s="29">
        <v>42715</v>
      </c>
      <c r="B266" s="1" t="s">
        <v>149</v>
      </c>
      <c r="C266" s="107"/>
      <c r="D266" s="107">
        <v>7</v>
      </c>
      <c r="E266" s="10">
        <f t="shared" si="5"/>
        <v>5187.9800000000232</v>
      </c>
      <c r="F266" s="27"/>
      <c r="G266" s="27"/>
      <c r="H266" s="27"/>
      <c r="I266" s="27"/>
      <c r="J266" s="27"/>
      <c r="K266" s="27"/>
      <c r="L266" s="2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>
        <v>7</v>
      </c>
    </row>
    <row r="267" spans="1:24" x14ac:dyDescent="0.2">
      <c r="A267" s="29">
        <v>42716</v>
      </c>
      <c r="B267" s="1" t="s">
        <v>149</v>
      </c>
      <c r="C267" s="107"/>
      <c r="D267" s="107">
        <v>30</v>
      </c>
      <c r="E267" s="10">
        <f t="shared" si="5"/>
        <v>5157.9800000000232</v>
      </c>
      <c r="F267" s="27"/>
      <c r="G267" s="27"/>
      <c r="H267" s="27"/>
      <c r="I267" s="27"/>
      <c r="J267" s="27"/>
      <c r="K267" s="27"/>
      <c r="L267" s="2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>
        <v>30</v>
      </c>
    </row>
    <row r="268" spans="1:24" x14ac:dyDescent="0.2">
      <c r="A268" s="29">
        <v>42718</v>
      </c>
      <c r="B268" s="1" t="s">
        <v>764</v>
      </c>
      <c r="C268" s="107">
        <v>1000</v>
      </c>
      <c r="D268" s="107"/>
      <c r="E268" s="10">
        <f t="shared" si="5"/>
        <v>6157.9800000000232</v>
      </c>
      <c r="F268" s="27"/>
      <c r="G268" s="27"/>
      <c r="H268" s="27"/>
      <c r="I268" s="27"/>
      <c r="J268" s="27">
        <v>1000</v>
      </c>
      <c r="K268" s="27"/>
      <c r="L268" s="2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</row>
    <row r="269" spans="1:24" x14ac:dyDescent="0.2">
      <c r="A269" s="29">
        <v>42735</v>
      </c>
      <c r="B269" s="1" t="s">
        <v>485</v>
      </c>
      <c r="C269" s="107">
        <v>760</v>
      </c>
      <c r="D269" s="107"/>
      <c r="E269" s="10">
        <f t="shared" si="5"/>
        <v>6917.9800000000232</v>
      </c>
      <c r="F269" s="27"/>
      <c r="G269" s="27">
        <v>760</v>
      </c>
      <c r="H269" s="27"/>
      <c r="I269" s="27"/>
      <c r="J269" s="27"/>
      <c r="K269" s="27"/>
      <c r="L269" s="2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</row>
    <row r="270" spans="1:24" x14ac:dyDescent="0.2">
      <c r="A270" s="29">
        <v>42735</v>
      </c>
      <c r="B270" s="1" t="s">
        <v>745</v>
      </c>
      <c r="C270" s="107">
        <v>10383</v>
      </c>
      <c r="D270" s="107"/>
      <c r="E270" s="10">
        <f t="shared" si="5"/>
        <v>17300.980000000025</v>
      </c>
      <c r="F270" s="27">
        <v>10383</v>
      </c>
      <c r="G270" s="27"/>
      <c r="H270" s="27"/>
      <c r="I270" s="27"/>
      <c r="J270" s="27"/>
      <c r="K270" s="27"/>
      <c r="L270" s="2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</row>
    <row r="271" spans="1:24" x14ac:dyDescent="0.2">
      <c r="A271" s="29">
        <v>42735</v>
      </c>
      <c r="B271" s="1" t="s">
        <v>768</v>
      </c>
      <c r="C271" s="107"/>
      <c r="D271" s="107">
        <v>4000</v>
      </c>
      <c r="E271" s="10">
        <f t="shared" ref="E271:E272" si="6">E270+C271-D271</f>
        <v>13300.980000000025</v>
      </c>
      <c r="F271" s="27"/>
      <c r="G271" s="27"/>
      <c r="H271" s="27"/>
      <c r="I271" s="27"/>
      <c r="J271" s="27"/>
      <c r="K271" s="27"/>
      <c r="L271" s="27"/>
      <c r="M271" s="107"/>
      <c r="N271" s="107"/>
      <c r="O271" s="107"/>
      <c r="P271" s="107"/>
      <c r="Q271" s="107"/>
      <c r="R271" s="107"/>
      <c r="S271" s="107"/>
      <c r="T271" s="107"/>
      <c r="U271" s="107">
        <v>4000</v>
      </c>
      <c r="V271" s="107"/>
      <c r="W271" s="107"/>
      <c r="X271" s="107"/>
    </row>
    <row r="272" spans="1:24" ht="13.5" thickBot="1" x14ac:dyDescent="0.25">
      <c r="A272" s="29">
        <v>42735</v>
      </c>
      <c r="B272" s="1" t="s">
        <v>572</v>
      </c>
      <c r="C272" s="107"/>
      <c r="D272" s="107">
        <v>558</v>
      </c>
      <c r="E272" s="10">
        <f t="shared" si="6"/>
        <v>12742.980000000025</v>
      </c>
      <c r="F272" s="27"/>
      <c r="G272" s="27"/>
      <c r="H272" s="27"/>
      <c r="I272" s="27"/>
      <c r="J272" s="27"/>
      <c r="K272" s="27"/>
      <c r="L272" s="27"/>
      <c r="M272" s="107"/>
      <c r="N272" s="107"/>
      <c r="O272" s="107"/>
      <c r="P272" s="107"/>
      <c r="Q272" s="107"/>
      <c r="R272" s="107"/>
      <c r="S272" s="107"/>
      <c r="T272" s="107">
        <v>558</v>
      </c>
      <c r="U272" s="107"/>
      <c r="V272" s="107"/>
      <c r="W272" s="107"/>
      <c r="X272" s="107"/>
    </row>
    <row r="273" spans="1:24" ht="13.5" thickBot="1" x14ac:dyDescent="0.25">
      <c r="C273" s="108">
        <f>SUM(C10:C272)</f>
        <v>190302.5</v>
      </c>
      <c r="D273" s="108">
        <f>SUM(D10:D272)</f>
        <v>177559.52</v>
      </c>
      <c r="E273" s="27"/>
      <c r="F273" s="108">
        <f t="shared" ref="F273:K273" si="7">SUM(F10:F272)</f>
        <v>45058.5</v>
      </c>
      <c r="G273" s="108">
        <f t="shared" si="7"/>
        <v>14744</v>
      </c>
      <c r="H273" s="108">
        <f t="shared" si="7"/>
        <v>4500</v>
      </c>
      <c r="I273" s="108">
        <f t="shared" si="7"/>
        <v>125000</v>
      </c>
      <c r="J273" s="108">
        <f t="shared" si="7"/>
        <v>1000</v>
      </c>
      <c r="K273" s="108">
        <f t="shared" si="7"/>
        <v>0</v>
      </c>
      <c r="L273" s="27"/>
      <c r="M273" s="108">
        <f t="shared" ref="M273" si="8">SUM(M10:M272)</f>
        <v>34552</v>
      </c>
      <c r="N273" s="108">
        <f t="shared" ref="N273" si="9">SUM(N10:N272)</f>
        <v>3000</v>
      </c>
      <c r="O273" s="108">
        <f t="shared" ref="O273" si="10">SUM(O10:O272)</f>
        <v>5060</v>
      </c>
      <c r="P273" s="108">
        <f t="shared" ref="P273" si="11">SUM(P10:P272)</f>
        <v>5640</v>
      </c>
      <c r="Q273" s="108">
        <f t="shared" ref="Q273" si="12">SUM(Q10:Q272)</f>
        <v>48059</v>
      </c>
      <c r="R273" s="108">
        <f t="shared" ref="R273" si="13">SUM(R10:R272)</f>
        <v>13460.599999999999</v>
      </c>
      <c r="S273" s="108">
        <f t="shared" ref="S273" si="14">SUM(S10:S272)</f>
        <v>14475.84</v>
      </c>
      <c r="T273" s="108">
        <f t="shared" ref="T273" si="15">SUM(T10:T272)</f>
        <v>8615.619999999999</v>
      </c>
      <c r="U273" s="108">
        <f t="shared" ref="U273" si="16">SUM(U10:U272)</f>
        <v>14967.55</v>
      </c>
      <c r="V273" s="108">
        <f t="shared" ref="V273" si="17">SUM(V10:V272)</f>
        <v>17022.310000000001</v>
      </c>
      <c r="W273" s="108">
        <f t="shared" ref="W273" si="18">SUM(W10:W272)</f>
        <v>11250.400000000001</v>
      </c>
      <c r="X273" s="108">
        <f t="shared" ref="X273" si="19">SUM(X10:X272)</f>
        <v>1456.16</v>
      </c>
    </row>
    <row r="274" spans="1:24" x14ac:dyDescent="0.2">
      <c r="A274" s="29"/>
      <c r="E274" s="1"/>
      <c r="F274" s="1"/>
      <c r="G274" s="1"/>
      <c r="H274" s="1"/>
      <c r="I274" s="1"/>
      <c r="J274" s="1"/>
      <c r="K274" s="1"/>
      <c r="L274" s="1"/>
      <c r="M274" s="104"/>
      <c r="N274" s="104"/>
      <c r="O274" s="104"/>
      <c r="Q274" s="104"/>
      <c r="R274" s="104"/>
      <c r="S274" s="104"/>
      <c r="T274" s="104"/>
      <c r="U274" s="104"/>
      <c r="V274" s="104"/>
      <c r="W274" s="104"/>
      <c r="X274" s="104"/>
    </row>
    <row r="275" spans="1:24" x14ac:dyDescent="0.2">
      <c r="A275" s="29"/>
      <c r="E275" s="1"/>
      <c r="F275" s="1"/>
      <c r="G275" s="1"/>
      <c r="H275" s="1"/>
      <c r="I275" s="1"/>
      <c r="J275" s="1"/>
      <c r="K275" s="1"/>
      <c r="L275" s="1"/>
      <c r="M275" s="41" t="s">
        <v>16</v>
      </c>
      <c r="N275" s="41"/>
      <c r="O275" s="41"/>
      <c r="Q275" s="1" t="s">
        <v>16</v>
      </c>
    </row>
    <row r="276" spans="1:24" x14ac:dyDescent="0.2">
      <c r="A276" s="29"/>
      <c r="E276" s="1"/>
      <c r="F276" s="1"/>
      <c r="G276" s="1"/>
      <c r="H276" s="1"/>
      <c r="I276" s="1"/>
      <c r="J276" s="1"/>
      <c r="K276" s="1"/>
      <c r="L276" s="1"/>
      <c r="M276" s="1" t="s">
        <v>16</v>
      </c>
    </row>
    <row r="277" spans="1:24" x14ac:dyDescent="0.2">
      <c r="A277" s="29"/>
      <c r="E277" s="1"/>
      <c r="F277" s="1"/>
      <c r="G277" s="1"/>
      <c r="H277" s="1"/>
      <c r="I277" s="1"/>
      <c r="J277" s="1"/>
      <c r="K277" s="1"/>
      <c r="L277" s="1"/>
    </row>
    <row r="278" spans="1:24" x14ac:dyDescent="0.2">
      <c r="A278" s="29"/>
      <c r="E278" s="1"/>
      <c r="F278" s="1"/>
      <c r="G278" s="1"/>
      <c r="H278" s="1"/>
      <c r="I278" s="1"/>
      <c r="J278" s="1"/>
      <c r="K278" s="1"/>
      <c r="L278" s="1"/>
      <c r="M278" s="15"/>
      <c r="N278" s="15"/>
      <c r="O278" s="15"/>
      <c r="P278" s="15"/>
      <c r="X278" s="33"/>
    </row>
    <row r="279" spans="1:24" x14ac:dyDescent="0.2">
      <c r="A279" s="29"/>
      <c r="E279" s="1"/>
      <c r="F279" s="1"/>
      <c r="G279" s="1"/>
      <c r="H279" s="1"/>
      <c r="I279" s="1"/>
      <c r="J279" s="1"/>
      <c r="K279" s="1"/>
      <c r="L279" s="1"/>
      <c r="M279" s="15"/>
      <c r="N279" s="15"/>
      <c r="O279" s="15"/>
      <c r="P279" s="15"/>
      <c r="X279" s="33"/>
    </row>
    <row r="280" spans="1:24" x14ac:dyDescent="0.2">
      <c r="A280" s="29"/>
      <c r="E280" s="1"/>
      <c r="F280" s="1"/>
      <c r="G280" s="1"/>
      <c r="H280" s="1"/>
      <c r="I280" s="1"/>
      <c r="J280" s="1"/>
      <c r="K280" s="1"/>
      <c r="L280" s="1"/>
      <c r="M280" s="15"/>
      <c r="N280" s="15"/>
      <c r="O280" s="15"/>
      <c r="P280" s="15"/>
      <c r="X280" s="33"/>
    </row>
    <row r="281" spans="1:24" x14ac:dyDescent="0.2">
      <c r="A281" s="29"/>
      <c r="E281" s="1"/>
      <c r="F281" s="1"/>
      <c r="G281" s="1"/>
      <c r="H281" s="1"/>
      <c r="I281" s="1"/>
      <c r="J281" s="1"/>
      <c r="K281" s="1"/>
      <c r="L281" s="1"/>
      <c r="M281" s="15"/>
      <c r="N281" s="15"/>
      <c r="O281" s="15"/>
      <c r="P281" s="15"/>
      <c r="X281" s="33"/>
    </row>
    <row r="282" spans="1:24" x14ac:dyDescent="0.2">
      <c r="A282" s="29"/>
      <c r="E282" s="1"/>
      <c r="F282" s="1"/>
      <c r="G282" s="1"/>
      <c r="H282" s="1"/>
      <c r="I282" s="1"/>
      <c r="J282" s="1"/>
      <c r="K282" s="1"/>
      <c r="L282" s="1"/>
      <c r="M282" s="15"/>
      <c r="N282" s="15"/>
      <c r="O282" s="15"/>
      <c r="P282" s="15"/>
      <c r="X282" s="33"/>
    </row>
    <row r="283" spans="1:24" x14ac:dyDescent="0.2">
      <c r="A283" s="29"/>
      <c r="E283" s="1"/>
      <c r="F283" s="1"/>
      <c r="G283" s="1"/>
      <c r="H283" s="1"/>
      <c r="I283" s="1"/>
      <c r="J283" s="1"/>
      <c r="K283" s="1"/>
      <c r="L283" s="1"/>
      <c r="M283" s="15"/>
      <c r="N283" s="15"/>
      <c r="O283" s="15"/>
      <c r="P283" s="15"/>
      <c r="X283" s="33"/>
    </row>
    <row r="284" spans="1:24" x14ac:dyDescent="0.2">
      <c r="A284" s="29"/>
      <c r="E284" s="1"/>
      <c r="F284" s="1"/>
      <c r="G284" s="1"/>
      <c r="H284" s="1"/>
      <c r="I284" s="1"/>
      <c r="J284" s="1"/>
      <c r="K284" s="1"/>
      <c r="L284" s="1"/>
      <c r="M284" s="15"/>
      <c r="N284" s="15"/>
      <c r="O284" s="15"/>
      <c r="P284" s="15"/>
      <c r="X284" s="33"/>
    </row>
    <row r="285" spans="1:24" x14ac:dyDescent="0.2">
      <c r="A285" s="29"/>
      <c r="E285" s="1"/>
      <c r="F285" s="1"/>
      <c r="G285" s="1"/>
      <c r="H285" s="1"/>
      <c r="I285" s="1"/>
      <c r="J285" s="1"/>
      <c r="K285" s="1"/>
      <c r="L285" s="1"/>
      <c r="M285" s="15"/>
      <c r="N285" s="15"/>
      <c r="O285" s="15"/>
      <c r="P285" s="15"/>
      <c r="X285" s="33"/>
    </row>
    <row r="286" spans="1:24" x14ac:dyDescent="0.2">
      <c r="A286" s="29"/>
      <c r="E286" s="1"/>
      <c r="F286" s="1"/>
      <c r="G286" s="1"/>
      <c r="H286" s="1"/>
      <c r="I286" s="1"/>
      <c r="J286" s="1"/>
      <c r="K286" s="1"/>
      <c r="L286" s="1"/>
      <c r="M286" s="15"/>
      <c r="N286" s="15"/>
      <c r="O286" s="15"/>
      <c r="P286" s="15"/>
      <c r="X286" s="33"/>
    </row>
    <row r="287" spans="1:24" x14ac:dyDescent="0.2">
      <c r="A287" s="29"/>
      <c r="E287" s="1"/>
      <c r="F287" s="1"/>
      <c r="G287" s="1"/>
      <c r="H287" s="1"/>
      <c r="I287" s="1"/>
      <c r="J287" s="1"/>
      <c r="K287" s="1"/>
      <c r="L287" s="1"/>
      <c r="M287" s="15"/>
      <c r="N287" s="15"/>
      <c r="O287" s="15"/>
      <c r="P287" s="15"/>
      <c r="X287" s="33"/>
    </row>
    <row r="288" spans="1:24" x14ac:dyDescent="0.2">
      <c r="A288" s="29"/>
      <c r="E288" s="1"/>
      <c r="F288" s="1"/>
      <c r="G288" s="1"/>
      <c r="H288" s="1"/>
      <c r="I288" s="1"/>
      <c r="J288" s="1"/>
      <c r="K288" s="1"/>
      <c r="L288" s="1"/>
      <c r="M288" s="15"/>
      <c r="N288" s="15"/>
      <c r="O288" s="15"/>
      <c r="P288" s="15"/>
      <c r="X288" s="33"/>
    </row>
    <row r="289" spans="1:24" x14ac:dyDescent="0.2">
      <c r="A289" s="29"/>
      <c r="E289" s="1"/>
      <c r="F289" s="1"/>
      <c r="G289" s="1"/>
      <c r="H289" s="1"/>
      <c r="I289" s="1"/>
      <c r="J289" s="1"/>
      <c r="K289" s="1"/>
      <c r="L289" s="1"/>
      <c r="M289" s="15"/>
      <c r="N289" s="15"/>
      <c r="O289" s="15"/>
      <c r="P289" s="15"/>
      <c r="X289" s="33"/>
    </row>
    <row r="290" spans="1:24" x14ac:dyDescent="0.2">
      <c r="A290" s="29"/>
      <c r="E290" s="1"/>
      <c r="F290" s="1"/>
      <c r="G290" s="1"/>
      <c r="H290" s="1"/>
      <c r="I290" s="1"/>
      <c r="J290" s="1"/>
      <c r="K290" s="1"/>
      <c r="L290" s="1"/>
      <c r="M290" s="15"/>
      <c r="N290" s="15"/>
      <c r="O290" s="15"/>
      <c r="P290" s="15"/>
      <c r="X290" s="33"/>
    </row>
    <row r="291" spans="1:24" x14ac:dyDescent="0.2">
      <c r="A291" s="29"/>
      <c r="E291" s="1"/>
      <c r="F291" s="1"/>
      <c r="G291" s="1"/>
      <c r="H291" s="1"/>
      <c r="I291" s="1"/>
      <c r="J291" s="1"/>
      <c r="K291" s="1"/>
      <c r="L291" s="1"/>
      <c r="M291" s="15"/>
      <c r="N291" s="15"/>
      <c r="O291" s="15"/>
      <c r="P291" s="15"/>
      <c r="X291" s="33"/>
    </row>
    <row r="292" spans="1:24" x14ac:dyDescent="0.2">
      <c r="A292" s="29"/>
      <c r="E292" s="1"/>
      <c r="F292" s="1"/>
      <c r="G292" s="1"/>
      <c r="H292" s="1"/>
      <c r="I292" s="1"/>
      <c r="J292" s="1"/>
      <c r="K292" s="1"/>
      <c r="L292" s="1"/>
      <c r="M292" s="15"/>
      <c r="N292" s="15"/>
      <c r="O292" s="15"/>
      <c r="P292" s="15"/>
      <c r="X292" s="33"/>
    </row>
    <row r="293" spans="1:24" x14ac:dyDescent="0.2">
      <c r="A293" s="29"/>
      <c r="E293" s="1"/>
      <c r="F293" s="1"/>
      <c r="G293" s="1"/>
      <c r="H293" s="1"/>
      <c r="I293" s="1"/>
      <c r="J293" s="1"/>
      <c r="K293" s="1"/>
      <c r="L293" s="1"/>
      <c r="M293" s="15"/>
      <c r="N293" s="15"/>
      <c r="O293" s="15"/>
      <c r="P293" s="15"/>
      <c r="X293" s="33"/>
    </row>
    <row r="294" spans="1:24" x14ac:dyDescent="0.2">
      <c r="A294" s="29"/>
      <c r="E294" s="1"/>
      <c r="F294" s="1"/>
      <c r="G294" s="1"/>
      <c r="H294" s="1"/>
      <c r="I294" s="1"/>
      <c r="J294" s="1"/>
      <c r="K294" s="1"/>
      <c r="L294" s="1"/>
      <c r="M294" s="15"/>
      <c r="N294" s="15"/>
      <c r="O294" s="15"/>
      <c r="P294" s="15"/>
      <c r="X294" s="33"/>
    </row>
    <row r="295" spans="1:24" x14ac:dyDescent="0.2">
      <c r="A295" s="29"/>
      <c r="E295" s="1"/>
      <c r="F295" s="1"/>
      <c r="G295" s="1"/>
      <c r="H295" s="1"/>
      <c r="I295" s="1"/>
      <c r="J295" s="1"/>
      <c r="K295" s="1"/>
      <c r="L295" s="1"/>
      <c r="M295" s="15"/>
      <c r="N295" s="15"/>
      <c r="O295" s="15"/>
      <c r="P295" s="15"/>
      <c r="X295" s="33"/>
    </row>
    <row r="296" spans="1:24" x14ac:dyDescent="0.2">
      <c r="A296" s="29"/>
      <c r="E296" s="1"/>
      <c r="F296" s="1"/>
      <c r="G296" s="1"/>
      <c r="H296" s="1"/>
      <c r="I296" s="1"/>
      <c r="J296" s="1"/>
      <c r="K296" s="1"/>
      <c r="L296" s="1"/>
      <c r="M296" s="15"/>
      <c r="N296" s="15"/>
      <c r="O296" s="15"/>
      <c r="P296" s="15"/>
      <c r="X296" s="33"/>
    </row>
    <row r="297" spans="1:24" x14ac:dyDescent="0.2">
      <c r="A297" s="29"/>
      <c r="D297" s="107"/>
      <c r="E297" s="1"/>
      <c r="F297" s="1"/>
      <c r="G297" s="1"/>
      <c r="H297" s="1"/>
      <c r="I297" s="1"/>
      <c r="J297" s="1"/>
      <c r="K297" s="1"/>
      <c r="L297" s="1"/>
      <c r="M297" s="15"/>
      <c r="N297" s="15"/>
      <c r="O297" s="15"/>
      <c r="P297" s="15"/>
      <c r="X297" s="34"/>
    </row>
    <row r="298" spans="1:24" x14ac:dyDescent="0.2">
      <c r="A298" s="29"/>
      <c r="E298" s="1"/>
      <c r="F298" s="1"/>
      <c r="G298" s="1"/>
      <c r="H298" s="1"/>
      <c r="I298" s="1"/>
      <c r="J298" s="1"/>
      <c r="K298" s="1"/>
      <c r="L298" s="1"/>
      <c r="M298" s="15"/>
      <c r="N298" s="15"/>
      <c r="O298" s="15"/>
      <c r="P298" s="15"/>
      <c r="X298" s="15"/>
    </row>
    <row r="299" spans="1:24" x14ac:dyDescent="0.2">
      <c r="A299" s="29"/>
      <c r="E299" s="1"/>
      <c r="F299" s="1"/>
      <c r="G299" s="1"/>
      <c r="H299" s="1"/>
      <c r="I299" s="1"/>
      <c r="J299" s="1"/>
      <c r="K299" s="1"/>
      <c r="L299" s="1"/>
      <c r="M299" s="15"/>
      <c r="N299" s="15"/>
      <c r="O299" s="15"/>
      <c r="P299" s="15"/>
      <c r="X299" s="15"/>
    </row>
    <row r="300" spans="1:24" x14ac:dyDescent="0.2">
      <c r="A300" s="29"/>
      <c r="E300" s="1"/>
      <c r="F300" s="1"/>
      <c r="G300" s="1"/>
      <c r="H300" s="1"/>
      <c r="I300" s="1"/>
      <c r="J300" s="1"/>
      <c r="K300" s="1"/>
      <c r="L300" s="1"/>
      <c r="M300" s="15"/>
      <c r="N300" s="15"/>
      <c r="O300" s="15"/>
      <c r="P300" s="15"/>
      <c r="X300" s="15"/>
    </row>
    <row r="301" spans="1:24" x14ac:dyDescent="0.2">
      <c r="A301" s="29"/>
      <c r="E301" s="1"/>
      <c r="F301" s="1"/>
      <c r="G301" s="1"/>
      <c r="H301" s="1"/>
      <c r="I301" s="1"/>
      <c r="J301" s="1"/>
      <c r="K301" s="1"/>
      <c r="L301" s="1"/>
      <c r="M301" s="15"/>
      <c r="N301" s="15"/>
      <c r="O301" s="15"/>
      <c r="P301" s="15"/>
      <c r="X301" s="15"/>
    </row>
    <row r="302" spans="1:24" x14ac:dyDescent="0.2">
      <c r="A302" s="29"/>
      <c r="E302" s="1"/>
      <c r="F302" s="1"/>
      <c r="G302" s="1"/>
      <c r="H302" s="1"/>
      <c r="I302" s="1"/>
      <c r="J302" s="1"/>
      <c r="K302" s="1"/>
      <c r="L302" s="1"/>
      <c r="M302" s="15"/>
      <c r="N302" s="15"/>
      <c r="O302" s="15"/>
      <c r="P302" s="15"/>
      <c r="X302" s="15"/>
    </row>
    <row r="303" spans="1:24" x14ac:dyDescent="0.2">
      <c r="A303" s="29"/>
      <c r="E303" s="1"/>
      <c r="F303" s="1"/>
      <c r="G303" s="1"/>
      <c r="H303" s="1"/>
      <c r="I303" s="1"/>
      <c r="J303" s="1"/>
      <c r="K303" s="1"/>
      <c r="L303" s="1"/>
      <c r="M303" s="15"/>
      <c r="N303" s="15"/>
      <c r="O303" s="15"/>
      <c r="P303" s="15"/>
      <c r="X303" s="15"/>
    </row>
    <row r="304" spans="1:24" x14ac:dyDescent="0.2">
      <c r="A304" s="29"/>
      <c r="E304" s="1"/>
      <c r="F304" s="1"/>
      <c r="G304" s="1"/>
      <c r="H304" s="1"/>
      <c r="I304" s="1"/>
      <c r="J304" s="1"/>
      <c r="K304" s="1"/>
      <c r="L304" s="1"/>
      <c r="M304" s="15"/>
      <c r="N304" s="15"/>
      <c r="O304" s="15"/>
      <c r="P304" s="15"/>
      <c r="X304" s="15"/>
    </row>
    <row r="305" spans="1:25" x14ac:dyDescent="0.2">
      <c r="A305" s="29"/>
      <c r="E305" s="1"/>
      <c r="F305" s="1"/>
      <c r="G305" s="1"/>
      <c r="H305" s="1"/>
      <c r="I305" s="1"/>
      <c r="J305" s="1"/>
      <c r="K305" s="1"/>
      <c r="L305" s="1"/>
      <c r="M305" s="15"/>
      <c r="N305" s="15"/>
      <c r="O305" s="15"/>
      <c r="P305" s="15"/>
      <c r="X305" s="15"/>
    </row>
    <row r="306" spans="1:25" x14ac:dyDescent="0.2">
      <c r="A306" s="29"/>
      <c r="E306" s="1"/>
      <c r="F306" s="1"/>
      <c r="G306" s="1"/>
      <c r="H306" s="1"/>
      <c r="I306" s="1"/>
      <c r="J306" s="1"/>
      <c r="K306" s="1"/>
      <c r="L306" s="1"/>
      <c r="M306" s="15"/>
      <c r="N306" s="15"/>
      <c r="O306" s="15"/>
      <c r="P306" s="15"/>
      <c r="X306" s="15"/>
    </row>
    <row r="307" spans="1:25" x14ac:dyDescent="0.2">
      <c r="A307" s="29"/>
      <c r="E307" s="1"/>
      <c r="F307" s="1"/>
      <c r="G307" s="1"/>
      <c r="H307" s="1"/>
      <c r="I307" s="1"/>
      <c r="J307" s="1"/>
      <c r="K307" s="1"/>
      <c r="L307" s="1"/>
    </row>
    <row r="308" spans="1:25" x14ac:dyDescent="0.2">
      <c r="A308" s="29"/>
      <c r="E308" s="1"/>
      <c r="F308" s="1"/>
      <c r="G308" s="1"/>
      <c r="H308" s="1"/>
      <c r="I308" s="1"/>
      <c r="J308" s="1"/>
      <c r="K308" s="1"/>
      <c r="L308" s="1"/>
    </row>
    <row r="309" spans="1:25" x14ac:dyDescent="0.2">
      <c r="A309" s="29" t="s">
        <v>16</v>
      </c>
      <c r="E309" s="1"/>
      <c r="F309" s="1"/>
      <c r="G309" s="1"/>
      <c r="H309" s="1"/>
      <c r="I309" s="1"/>
      <c r="J309" s="1"/>
      <c r="K309" s="1"/>
      <c r="L309" s="1"/>
    </row>
    <row r="310" spans="1:25" x14ac:dyDescent="0.2">
      <c r="E310" s="1"/>
      <c r="F310" s="1"/>
      <c r="G310" s="1"/>
      <c r="H310" s="1"/>
      <c r="I310" s="1"/>
      <c r="J310" s="1"/>
      <c r="K310" s="1"/>
      <c r="L310" s="1"/>
    </row>
    <row r="311" spans="1:25" x14ac:dyDescent="0.2">
      <c r="E311" s="1"/>
      <c r="F311" s="1"/>
      <c r="G311" s="1"/>
      <c r="H311" s="1"/>
      <c r="I311" s="1"/>
      <c r="J311" s="1"/>
      <c r="K311" s="1"/>
      <c r="L311" s="1"/>
    </row>
    <row r="312" spans="1:25" x14ac:dyDescent="0.2">
      <c r="E312" s="1"/>
      <c r="F312" s="1"/>
      <c r="G312" s="1"/>
      <c r="H312" s="1"/>
      <c r="I312" s="1"/>
      <c r="J312" s="1"/>
      <c r="K312" s="1"/>
      <c r="L312" s="1"/>
    </row>
    <row r="313" spans="1:25" x14ac:dyDescent="0.2">
      <c r="E313" s="1"/>
      <c r="F313" s="1"/>
      <c r="G313" s="1"/>
      <c r="H313" s="1"/>
      <c r="I313" s="1"/>
      <c r="J313" s="1"/>
      <c r="K313" s="1"/>
      <c r="L313" s="1"/>
    </row>
    <row r="314" spans="1:25" s="9" customFormat="1" x14ac:dyDescent="0.2">
      <c r="A314" s="12"/>
      <c r="B314" s="1"/>
      <c r="C314" s="104"/>
      <c r="D314" s="10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s="9" customFormat="1" x14ac:dyDescent="0.2">
      <c r="A315" s="12"/>
      <c r="B315" s="12"/>
      <c r="C315" s="104"/>
      <c r="D315" s="104"/>
      <c r="E315" s="12"/>
      <c r="F315" s="12"/>
      <c r="G315" s="12"/>
      <c r="H315" s="12"/>
      <c r="I315" s="12"/>
      <c r="J315" s="12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s="9" customFormat="1" x14ac:dyDescent="0.2">
      <c r="A316" s="12"/>
      <c r="B316" s="12"/>
      <c r="C316" s="104"/>
      <c r="D316" s="104"/>
      <c r="E316" s="12"/>
      <c r="F316" s="12"/>
      <c r="G316" s="12"/>
      <c r="H316" s="12"/>
      <c r="I316" s="12"/>
      <c r="J316" s="12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s="9" customFormat="1" x14ac:dyDescent="0.2">
      <c r="A317" s="12"/>
      <c r="B317" s="12"/>
      <c r="C317" s="104"/>
      <c r="D317" s="104"/>
      <c r="E317" s="12"/>
      <c r="F317" s="12"/>
      <c r="G317" s="12"/>
      <c r="H317" s="12"/>
      <c r="I317" s="12"/>
      <c r="J317" s="12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s="9" customFormat="1" x14ac:dyDescent="0.2">
      <c r="A318" s="12"/>
      <c r="B318" s="12"/>
      <c r="C318" s="104"/>
      <c r="D318" s="104"/>
      <c r="E318" s="12"/>
      <c r="F318" s="12"/>
      <c r="G318" s="12"/>
      <c r="H318" s="12"/>
      <c r="I318" s="12"/>
      <c r="J318" s="12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s="9" customFormat="1" x14ac:dyDescent="0.2">
      <c r="A319" s="12"/>
      <c r="B319" s="12"/>
      <c r="C319" s="104"/>
      <c r="D319" s="104"/>
      <c r="E319" s="12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s="9" customFormat="1" x14ac:dyDescent="0.2">
      <c r="A320" s="12"/>
      <c r="B320" s="12"/>
      <c r="C320" s="104"/>
      <c r="D320" s="104"/>
      <c r="E320" s="12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s="9" customFormat="1" x14ac:dyDescent="0.2">
      <c r="A321" s="12"/>
      <c r="B321" s="12"/>
      <c r="C321" s="104"/>
      <c r="D321" s="104"/>
      <c r="E321" s="12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</sheetData>
  <mergeCells count="1">
    <mergeCell ref="M5:X5"/>
  </mergeCells>
  <pageMargins left="0.70866141732283472" right="0.70866141732283472" top="0.74803149606299213" bottom="0.74803149606299213" header="0.31496062992125984" footer="0.31496062992125984"/>
  <pageSetup paperSize="8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1"/>
  </sheetPr>
  <dimension ref="A1:N64"/>
  <sheetViews>
    <sheetView topLeftCell="A25" workbookViewId="0">
      <selection activeCell="O75" sqref="O75"/>
    </sheetView>
  </sheetViews>
  <sheetFormatPr defaultColWidth="11.42578125" defaultRowHeight="12" x14ac:dyDescent="0.2"/>
  <cols>
    <col min="1" max="1" width="14.85546875" style="2" bestFit="1" customWidth="1"/>
    <col min="2" max="2" width="7.7109375" style="2" customWidth="1"/>
    <col min="3" max="3" width="10.7109375" style="2" bestFit="1" customWidth="1"/>
    <col min="4" max="5" width="7.7109375" style="2" customWidth="1"/>
    <col min="6" max="6" width="11.140625" style="2" bestFit="1" customWidth="1"/>
    <col min="7" max="7" width="16.42578125" style="2" bestFit="1" customWidth="1"/>
    <col min="8" max="8" width="13.42578125" style="7" bestFit="1" customWidth="1"/>
    <col min="9" max="16384" width="11.42578125" style="2"/>
  </cols>
  <sheetData>
    <row r="1" spans="1:9" ht="89.25" customHeight="1" thickBot="1" x14ac:dyDescent="0.25"/>
    <row r="2" spans="1:9" ht="12.75" thickBot="1" x14ac:dyDescent="0.25">
      <c r="A2" s="28"/>
      <c r="B2" s="28"/>
      <c r="C2" s="28"/>
      <c r="D2" s="28"/>
      <c r="E2" s="28"/>
      <c r="F2" s="28"/>
      <c r="G2" s="28"/>
      <c r="H2" s="28"/>
    </row>
    <row r="3" spans="1:9" ht="12.75" thickBot="1" x14ac:dyDescent="0.25">
      <c r="A3" s="297" t="s">
        <v>22</v>
      </c>
      <c r="B3" s="298"/>
      <c r="C3" s="298"/>
      <c r="D3" s="298"/>
      <c r="E3" s="298"/>
      <c r="F3" s="298"/>
      <c r="G3" s="298"/>
      <c r="H3" s="299"/>
    </row>
    <row r="4" spans="1:9" x14ac:dyDescent="0.2">
      <c r="A4" s="4"/>
      <c r="B4" s="23" t="s">
        <v>16</v>
      </c>
      <c r="C4" s="23"/>
      <c r="D4" s="23"/>
      <c r="E4" s="23"/>
      <c r="F4" s="23"/>
      <c r="G4" s="23" t="s">
        <v>27</v>
      </c>
      <c r="H4" s="81" t="s">
        <v>33</v>
      </c>
    </row>
    <row r="5" spans="1:9" x14ac:dyDescent="0.2">
      <c r="A5" s="4"/>
      <c r="C5" s="40">
        <v>150</v>
      </c>
      <c r="D5" s="40">
        <v>85</v>
      </c>
      <c r="E5" s="40">
        <v>83.75</v>
      </c>
      <c r="F5" s="40" t="s">
        <v>16</v>
      </c>
      <c r="G5" s="21" t="s">
        <v>16</v>
      </c>
      <c r="H5" s="82" t="s">
        <v>21</v>
      </c>
      <c r="I5" s="2" t="s">
        <v>16</v>
      </c>
    </row>
    <row r="6" spans="1:9" x14ac:dyDescent="0.2">
      <c r="A6" s="22" t="s">
        <v>19</v>
      </c>
      <c r="B6" s="23" t="s">
        <v>20</v>
      </c>
      <c r="C6" s="23" t="s">
        <v>93</v>
      </c>
      <c r="D6" s="23" t="s">
        <v>92</v>
      </c>
      <c r="E6" s="23" t="s">
        <v>91</v>
      </c>
      <c r="F6" s="23" t="s">
        <v>397</v>
      </c>
      <c r="G6" s="23" t="s">
        <v>69</v>
      </c>
      <c r="H6" s="46" t="s">
        <v>16</v>
      </c>
    </row>
    <row r="7" spans="1:9" x14ac:dyDescent="0.2">
      <c r="A7" s="39">
        <v>41306</v>
      </c>
      <c r="B7" s="23">
        <v>1</v>
      </c>
      <c r="C7" s="23">
        <v>9</v>
      </c>
      <c r="D7" s="23">
        <v>2</v>
      </c>
      <c r="E7" s="23">
        <v>0</v>
      </c>
      <c r="F7" s="23"/>
      <c r="G7" s="24">
        <f>(C7*C5)+(D7*D5)</f>
        <v>1520</v>
      </c>
      <c r="H7" s="83">
        <f>G7</f>
        <v>1520</v>
      </c>
    </row>
    <row r="8" spans="1:9" x14ac:dyDescent="0.2">
      <c r="A8" s="39">
        <v>43862</v>
      </c>
      <c r="B8" s="23">
        <v>1</v>
      </c>
      <c r="C8" s="23">
        <v>9</v>
      </c>
      <c r="D8" s="23">
        <v>2</v>
      </c>
      <c r="E8" s="23">
        <v>0</v>
      </c>
      <c r="F8" s="23"/>
      <c r="G8" s="24">
        <f>(C8*$C$5)+(D8*$D$5)</f>
        <v>1520</v>
      </c>
      <c r="H8" s="83">
        <f>H7+G8</f>
        <v>3040</v>
      </c>
    </row>
    <row r="9" spans="1:9" x14ac:dyDescent="0.2">
      <c r="A9" s="39" t="s">
        <v>72</v>
      </c>
      <c r="B9" s="23">
        <v>1</v>
      </c>
      <c r="C9" s="23">
        <v>9</v>
      </c>
      <c r="D9" s="23">
        <v>2</v>
      </c>
      <c r="E9" s="23">
        <v>0</v>
      </c>
      <c r="F9" s="23"/>
      <c r="G9" s="24">
        <f>(C9*$C$5)+(D9*$D$5)</f>
        <v>1520</v>
      </c>
      <c r="H9" s="83">
        <f>H8+G9</f>
        <v>4560</v>
      </c>
    </row>
    <row r="10" spans="1:9" x14ac:dyDescent="0.2">
      <c r="A10" s="39" t="s">
        <v>73</v>
      </c>
      <c r="B10" s="23">
        <v>1</v>
      </c>
      <c r="C10" s="23">
        <v>11</v>
      </c>
      <c r="D10" s="23">
        <v>2</v>
      </c>
      <c r="E10" s="23">
        <v>0</v>
      </c>
      <c r="F10" s="23"/>
      <c r="G10" s="24">
        <f>(C10*$C$5)+(D10*$D$5)</f>
        <v>1820</v>
      </c>
      <c r="H10" s="83">
        <f>H9+G10</f>
        <v>6380</v>
      </c>
    </row>
    <row r="11" spans="1:9" x14ac:dyDescent="0.2">
      <c r="A11" s="39" t="s">
        <v>74</v>
      </c>
      <c r="B11" s="23">
        <v>1</v>
      </c>
      <c r="C11" s="23">
        <v>9</v>
      </c>
      <c r="D11" s="23">
        <v>2</v>
      </c>
      <c r="E11" s="23">
        <v>0</v>
      </c>
      <c r="F11" s="23"/>
      <c r="G11" s="24">
        <f>(C11*$C$5)+(D11*$D$5)</f>
        <v>1520</v>
      </c>
      <c r="H11" s="83">
        <f>H10+G11</f>
        <v>7900</v>
      </c>
    </row>
    <row r="12" spans="1:9" x14ac:dyDescent="0.2">
      <c r="A12" s="39" t="s">
        <v>90</v>
      </c>
      <c r="B12" s="23">
        <v>1</v>
      </c>
      <c r="C12" s="23">
        <v>0</v>
      </c>
      <c r="D12" s="23">
        <v>0</v>
      </c>
      <c r="E12" s="23">
        <v>4</v>
      </c>
      <c r="F12" s="23"/>
      <c r="G12" s="24">
        <f>E12*E5</f>
        <v>335</v>
      </c>
      <c r="H12" s="83">
        <f t="shared" ref="H12:H28" si="0">H11+G12</f>
        <v>8235</v>
      </c>
    </row>
    <row r="13" spans="1:9" x14ac:dyDescent="0.2">
      <c r="A13" s="22" t="s">
        <v>75</v>
      </c>
      <c r="B13" s="23">
        <v>1</v>
      </c>
      <c r="C13" s="23">
        <v>3</v>
      </c>
      <c r="D13" s="23">
        <v>0</v>
      </c>
      <c r="E13" s="23">
        <v>0</v>
      </c>
      <c r="F13" s="23"/>
      <c r="G13" s="24">
        <f>(C13*$C$5)+(D13*$D$5)</f>
        <v>450</v>
      </c>
      <c r="H13" s="83">
        <f t="shared" si="0"/>
        <v>8685</v>
      </c>
    </row>
    <row r="14" spans="1:9" x14ac:dyDescent="0.2">
      <c r="A14" s="39" t="s">
        <v>76</v>
      </c>
      <c r="B14" s="23">
        <v>1</v>
      </c>
      <c r="C14" s="23">
        <v>9.5</v>
      </c>
      <c r="D14" s="23">
        <v>2</v>
      </c>
      <c r="E14" s="23">
        <v>0</v>
      </c>
      <c r="F14" s="23"/>
      <c r="G14" s="42">
        <f>(C14*C5)+(D14*D5)</f>
        <v>1595</v>
      </c>
      <c r="H14" s="83">
        <f t="shared" si="0"/>
        <v>10280</v>
      </c>
    </row>
    <row r="15" spans="1:9" x14ac:dyDescent="0.2">
      <c r="A15" s="39" t="s">
        <v>77</v>
      </c>
      <c r="B15" s="23">
        <v>1</v>
      </c>
      <c r="C15" s="23">
        <v>9.5</v>
      </c>
      <c r="D15" s="23">
        <v>2</v>
      </c>
      <c r="E15" s="23">
        <v>0</v>
      </c>
      <c r="F15" s="23"/>
      <c r="G15" s="42">
        <f t="shared" ref="G15:G28" si="1">(C15*$C$5)+(D15*$D$5)</f>
        <v>1595</v>
      </c>
      <c r="H15" s="83">
        <f t="shared" si="0"/>
        <v>11875</v>
      </c>
    </row>
    <row r="16" spans="1:9" x14ac:dyDescent="0.2">
      <c r="A16" s="39" t="s">
        <v>113</v>
      </c>
      <c r="B16" s="23">
        <v>1</v>
      </c>
      <c r="C16" s="23">
        <v>0</v>
      </c>
      <c r="D16" s="23">
        <v>0</v>
      </c>
      <c r="E16" s="23">
        <v>3</v>
      </c>
      <c r="F16" s="23"/>
      <c r="G16" s="42">
        <f>E16*E5-0.3</f>
        <v>250.95</v>
      </c>
      <c r="H16" s="83">
        <f t="shared" si="0"/>
        <v>12125.95</v>
      </c>
    </row>
    <row r="17" spans="1:14" x14ac:dyDescent="0.2">
      <c r="A17" s="39" t="s">
        <v>114</v>
      </c>
      <c r="B17" s="23">
        <v>1</v>
      </c>
      <c r="C17" s="23">
        <v>0</v>
      </c>
      <c r="D17" s="23">
        <v>0</v>
      </c>
      <c r="E17" s="23">
        <v>3</v>
      </c>
      <c r="F17" s="23"/>
      <c r="G17" s="42">
        <f>E17*E5-0.3</f>
        <v>250.95</v>
      </c>
      <c r="H17" s="83">
        <f t="shared" si="0"/>
        <v>12376.900000000001</v>
      </c>
    </row>
    <row r="18" spans="1:14" x14ac:dyDescent="0.2">
      <c r="A18" s="39" t="s">
        <v>78</v>
      </c>
      <c r="B18" s="23">
        <v>1</v>
      </c>
      <c r="C18" s="23">
        <v>7.5</v>
      </c>
      <c r="D18" s="23">
        <v>0</v>
      </c>
      <c r="E18" s="23">
        <v>0</v>
      </c>
      <c r="F18" s="23"/>
      <c r="G18" s="42">
        <f t="shared" si="1"/>
        <v>1125</v>
      </c>
      <c r="H18" s="83">
        <f t="shared" si="0"/>
        <v>13501.900000000001</v>
      </c>
    </row>
    <row r="19" spans="1:14" x14ac:dyDescent="0.2">
      <c r="A19" s="39" t="s">
        <v>109</v>
      </c>
      <c r="B19" s="23">
        <v>1</v>
      </c>
      <c r="C19" s="23">
        <v>0</v>
      </c>
      <c r="D19" s="23">
        <v>0</v>
      </c>
      <c r="E19" s="23">
        <v>3</v>
      </c>
      <c r="F19" s="23"/>
      <c r="G19" s="42">
        <f>E19*E5-0.3</f>
        <v>250.95</v>
      </c>
      <c r="H19" s="83">
        <f t="shared" si="0"/>
        <v>13752.850000000002</v>
      </c>
    </row>
    <row r="20" spans="1:14" x14ac:dyDescent="0.2">
      <c r="A20" s="39" t="s">
        <v>110</v>
      </c>
      <c r="B20" s="23">
        <v>1</v>
      </c>
      <c r="C20" s="23">
        <v>0</v>
      </c>
      <c r="D20" s="23">
        <v>0</v>
      </c>
      <c r="E20" s="23">
        <v>3</v>
      </c>
      <c r="F20" s="23"/>
      <c r="G20" s="42">
        <f>E20*E5-0.3</f>
        <v>250.95</v>
      </c>
      <c r="H20" s="83">
        <f t="shared" si="0"/>
        <v>14003.800000000003</v>
      </c>
    </row>
    <row r="21" spans="1:14" x14ac:dyDescent="0.2">
      <c r="A21" s="39" t="s">
        <v>79</v>
      </c>
      <c r="B21" s="23">
        <v>1</v>
      </c>
      <c r="C21" s="23">
        <v>9.5</v>
      </c>
      <c r="D21" s="23">
        <v>2</v>
      </c>
      <c r="E21" s="23">
        <v>0</v>
      </c>
      <c r="F21" s="23"/>
      <c r="G21" s="42">
        <f t="shared" si="1"/>
        <v>1595</v>
      </c>
      <c r="H21" s="83">
        <f t="shared" si="0"/>
        <v>15598.800000000003</v>
      </c>
    </row>
    <row r="22" spans="1:14" x14ac:dyDescent="0.2">
      <c r="A22" s="39" t="s">
        <v>111</v>
      </c>
      <c r="B22" s="23">
        <v>1</v>
      </c>
      <c r="C22" s="23">
        <v>0</v>
      </c>
      <c r="D22" s="23">
        <v>0</v>
      </c>
      <c r="E22" s="23">
        <v>3</v>
      </c>
      <c r="F22" s="23"/>
      <c r="G22" s="42">
        <f>E22*E5-0.3</f>
        <v>250.95</v>
      </c>
      <c r="H22" s="83">
        <f t="shared" si="0"/>
        <v>15849.750000000004</v>
      </c>
    </row>
    <row r="23" spans="1:14" x14ac:dyDescent="0.2">
      <c r="A23" s="39" t="s">
        <v>112</v>
      </c>
      <c r="B23" s="23">
        <v>1</v>
      </c>
      <c r="C23" s="23">
        <v>0</v>
      </c>
      <c r="D23" s="23">
        <v>0</v>
      </c>
      <c r="E23" s="23">
        <v>3</v>
      </c>
      <c r="F23" s="23"/>
      <c r="G23" s="42">
        <f>E23*E5-0.3</f>
        <v>250.95</v>
      </c>
      <c r="H23" s="83">
        <f t="shared" si="0"/>
        <v>16100.700000000004</v>
      </c>
    </row>
    <row r="24" spans="1:14" ht="13.5" customHeight="1" x14ac:dyDescent="0.2">
      <c r="A24" s="22" t="s">
        <v>116</v>
      </c>
      <c r="B24" s="23">
        <v>0</v>
      </c>
      <c r="C24" s="23">
        <v>9.5</v>
      </c>
      <c r="D24" s="23">
        <v>2</v>
      </c>
      <c r="E24" s="23">
        <v>0</v>
      </c>
      <c r="F24" s="23"/>
      <c r="G24" s="24">
        <f t="shared" si="1"/>
        <v>1595</v>
      </c>
      <c r="H24" s="83">
        <f t="shared" si="0"/>
        <v>17695.700000000004</v>
      </c>
    </row>
    <row r="25" spans="1:14" ht="13.5" customHeight="1" x14ac:dyDescent="0.2">
      <c r="A25" s="44" t="s">
        <v>151</v>
      </c>
      <c r="B25" s="23">
        <v>1</v>
      </c>
      <c r="C25" s="23">
        <v>2</v>
      </c>
      <c r="D25" s="23">
        <v>0</v>
      </c>
      <c r="E25" s="23">
        <v>0</v>
      </c>
      <c r="F25" s="23"/>
      <c r="G25" s="24">
        <f>C25*C5</f>
        <v>300</v>
      </c>
      <c r="H25" s="83">
        <f t="shared" si="0"/>
        <v>17995.700000000004</v>
      </c>
    </row>
    <row r="26" spans="1:14" ht="13.5" customHeight="1" x14ac:dyDescent="0.2">
      <c r="A26" s="22" t="s">
        <v>152</v>
      </c>
      <c r="B26" s="23">
        <v>1</v>
      </c>
      <c r="C26" s="23">
        <v>2</v>
      </c>
      <c r="D26" s="23">
        <v>0</v>
      </c>
      <c r="E26" s="23">
        <v>0</v>
      </c>
      <c r="F26" s="23"/>
      <c r="G26" s="24">
        <f>C26*C5</f>
        <v>300</v>
      </c>
      <c r="H26" s="83">
        <f t="shared" si="0"/>
        <v>18295.700000000004</v>
      </c>
      <c r="N26" s="2" t="s">
        <v>16</v>
      </c>
    </row>
    <row r="27" spans="1:14" ht="12.75" customHeight="1" x14ac:dyDescent="0.2">
      <c r="A27" s="39" t="s">
        <v>153</v>
      </c>
      <c r="B27" s="23">
        <v>1</v>
      </c>
      <c r="C27" s="23">
        <v>2</v>
      </c>
      <c r="D27" s="23">
        <v>0</v>
      </c>
      <c r="E27" s="23">
        <v>0</v>
      </c>
      <c r="F27" s="23"/>
      <c r="G27" s="24">
        <f>C27*C5</f>
        <v>300</v>
      </c>
      <c r="H27" s="83">
        <f t="shared" si="0"/>
        <v>18595.700000000004</v>
      </c>
      <c r="N27" s="2" t="s">
        <v>16</v>
      </c>
    </row>
    <row r="28" spans="1:14" x14ac:dyDescent="0.2">
      <c r="A28" s="22" t="s">
        <v>16</v>
      </c>
      <c r="B28" s="23">
        <v>0</v>
      </c>
      <c r="C28" s="23">
        <v>0</v>
      </c>
      <c r="D28" s="23">
        <v>0</v>
      </c>
      <c r="E28" s="23">
        <v>0</v>
      </c>
      <c r="F28" s="23"/>
      <c r="G28" s="24">
        <f t="shared" si="1"/>
        <v>0</v>
      </c>
      <c r="H28" s="83">
        <f t="shared" si="0"/>
        <v>18595.700000000004</v>
      </c>
      <c r="N28" s="2" t="s">
        <v>16</v>
      </c>
    </row>
    <row r="29" spans="1:14" ht="15" thickBot="1" x14ac:dyDescent="0.4">
      <c r="A29" s="75" t="s">
        <v>28</v>
      </c>
      <c r="B29" s="31"/>
      <c r="C29" s="31"/>
      <c r="D29" s="31"/>
      <c r="E29" s="31"/>
      <c r="F29" s="31"/>
      <c r="G29" s="32">
        <f>SUM(G7:G28)</f>
        <v>18595.700000000004</v>
      </c>
      <c r="H29" s="80">
        <f>H28</f>
        <v>18595.700000000004</v>
      </c>
    </row>
    <row r="30" spans="1:14" ht="15" thickBot="1" x14ac:dyDescent="0.4">
      <c r="A30" s="85"/>
      <c r="C30" s="40">
        <v>150</v>
      </c>
      <c r="D30" s="40">
        <v>200</v>
      </c>
      <c r="E30" s="40">
        <v>168</v>
      </c>
      <c r="F30" s="40">
        <v>150</v>
      </c>
      <c r="G30" s="21" t="s">
        <v>16</v>
      </c>
      <c r="H30" s="86"/>
    </row>
    <row r="31" spans="1:14" x14ac:dyDescent="0.2">
      <c r="A31" s="71" t="s">
        <v>396</v>
      </c>
      <c r="B31" s="23">
        <v>1</v>
      </c>
      <c r="C31" s="23">
        <v>16.5</v>
      </c>
      <c r="D31" s="23">
        <v>0</v>
      </c>
      <c r="E31" s="23">
        <v>2</v>
      </c>
      <c r="F31" s="23">
        <v>0</v>
      </c>
      <c r="G31" s="42">
        <f>(C31*$C$30)+(D31*$D$30)+(E31*E30)</f>
        <v>2811</v>
      </c>
      <c r="H31" s="79">
        <f>G31</f>
        <v>2811</v>
      </c>
    </row>
    <row r="32" spans="1:14" x14ac:dyDescent="0.2">
      <c r="A32" s="2" t="s">
        <v>398</v>
      </c>
      <c r="B32" s="7">
        <v>1</v>
      </c>
      <c r="C32" s="7">
        <v>12.5</v>
      </c>
      <c r="D32" s="7">
        <v>0</v>
      </c>
      <c r="E32" s="7">
        <v>2</v>
      </c>
      <c r="F32" s="7">
        <v>2</v>
      </c>
      <c r="G32" s="42">
        <f>(C32*$C$30)+(D32*$D$30)+(E32*$E$30)+(F32*$F$30)</f>
        <v>2511</v>
      </c>
      <c r="H32" s="84">
        <f>H31+G32</f>
        <v>5322</v>
      </c>
    </row>
    <row r="33" spans="1:13" x14ac:dyDescent="0.2">
      <c r="A33" s="2" t="s">
        <v>400</v>
      </c>
      <c r="B33" s="7">
        <v>1</v>
      </c>
      <c r="C33" s="7">
        <v>12.5</v>
      </c>
      <c r="D33" s="7">
        <v>0</v>
      </c>
      <c r="E33" s="7">
        <v>2</v>
      </c>
      <c r="F33" s="7">
        <v>2</v>
      </c>
      <c r="G33" s="42">
        <f t="shared" ref="G33:G38" si="2">(C33*$C$30)+(D33*$D$30)+(E33*$E$30)+(F33*$F$30)</f>
        <v>2511</v>
      </c>
      <c r="H33" s="84">
        <f t="shared" ref="H33:H48" si="3">H32+G33</f>
        <v>7833</v>
      </c>
    </row>
    <row r="34" spans="1:13" x14ac:dyDescent="0.2">
      <c r="A34" s="2" t="s">
        <v>401</v>
      </c>
      <c r="B34" s="7">
        <v>1</v>
      </c>
      <c r="C34" s="7">
        <v>12.5</v>
      </c>
      <c r="D34" s="7">
        <v>0</v>
      </c>
      <c r="E34" s="7">
        <v>2</v>
      </c>
      <c r="F34" s="7">
        <v>2</v>
      </c>
      <c r="G34" s="42">
        <f t="shared" si="2"/>
        <v>2511</v>
      </c>
      <c r="H34" s="84">
        <f t="shared" si="3"/>
        <v>10344</v>
      </c>
    </row>
    <row r="35" spans="1:13" x14ac:dyDescent="0.2">
      <c r="A35" s="2" t="s">
        <v>493</v>
      </c>
      <c r="B35" s="7">
        <v>1</v>
      </c>
      <c r="C35" s="7">
        <v>0</v>
      </c>
      <c r="D35" s="7">
        <v>0</v>
      </c>
      <c r="E35" s="7">
        <v>1.5</v>
      </c>
      <c r="F35" s="7">
        <v>0</v>
      </c>
      <c r="G35" s="157">
        <f>E35*E30</f>
        <v>252</v>
      </c>
      <c r="H35" s="84">
        <f t="shared" si="3"/>
        <v>10596</v>
      </c>
    </row>
    <row r="36" spans="1:13" x14ac:dyDescent="0.2">
      <c r="A36" s="2" t="s">
        <v>579</v>
      </c>
      <c r="B36" s="7">
        <v>1</v>
      </c>
      <c r="C36" s="7">
        <v>0</v>
      </c>
      <c r="D36" s="7">
        <v>2</v>
      </c>
      <c r="E36" s="7">
        <v>0</v>
      </c>
      <c r="F36" s="7">
        <v>0</v>
      </c>
      <c r="G36" s="42">
        <f t="shared" ref="G36" si="4">(C36*$C$30)+(D36*$D$30)+(E36*$E$30)+(F36*$F$30)</f>
        <v>400</v>
      </c>
      <c r="H36" s="84">
        <f t="shared" si="3"/>
        <v>10996</v>
      </c>
    </row>
    <row r="37" spans="1:13" x14ac:dyDescent="0.2">
      <c r="A37" s="76" t="s">
        <v>402</v>
      </c>
      <c r="B37" s="7">
        <v>1</v>
      </c>
      <c r="C37" s="7">
        <v>12.5</v>
      </c>
      <c r="D37" s="7">
        <v>2</v>
      </c>
      <c r="E37" s="7">
        <v>2</v>
      </c>
      <c r="F37" s="7">
        <v>0</v>
      </c>
      <c r="G37" s="42">
        <f t="shared" si="2"/>
        <v>2611</v>
      </c>
      <c r="H37" s="84">
        <f t="shared" si="3"/>
        <v>13607</v>
      </c>
    </row>
    <row r="38" spans="1:13" x14ac:dyDescent="0.2">
      <c r="A38" s="76" t="s">
        <v>577</v>
      </c>
      <c r="B38" s="7">
        <v>1</v>
      </c>
      <c r="C38" s="7">
        <v>0</v>
      </c>
      <c r="D38" s="7">
        <v>0</v>
      </c>
      <c r="E38" s="7">
        <v>2</v>
      </c>
      <c r="F38" s="7">
        <v>0</v>
      </c>
      <c r="G38" s="42">
        <f t="shared" si="2"/>
        <v>336</v>
      </c>
      <c r="H38" s="84">
        <f t="shared" si="3"/>
        <v>13943</v>
      </c>
    </row>
    <row r="39" spans="1:13" x14ac:dyDescent="0.2">
      <c r="A39" s="76" t="s">
        <v>403</v>
      </c>
      <c r="B39" s="7">
        <v>1</v>
      </c>
      <c r="C39" s="7">
        <v>12.5</v>
      </c>
      <c r="D39" s="7">
        <v>0</v>
      </c>
      <c r="E39" s="7">
        <v>2</v>
      </c>
      <c r="F39" s="7">
        <v>2</v>
      </c>
      <c r="G39" s="42">
        <f t="shared" ref="G39:G40" si="5">(C39*$C$30)+(D39*$D$30)+(E39*$E$30)+(F39*$F$30)</f>
        <v>2511</v>
      </c>
      <c r="H39" s="84">
        <f t="shared" si="3"/>
        <v>16454</v>
      </c>
    </row>
    <row r="40" spans="1:13" x14ac:dyDescent="0.2">
      <c r="A40" s="76" t="s">
        <v>578</v>
      </c>
      <c r="B40" s="7">
        <v>1</v>
      </c>
      <c r="C40" s="7">
        <v>0</v>
      </c>
      <c r="D40" s="7">
        <v>0</v>
      </c>
      <c r="E40" s="7">
        <v>2</v>
      </c>
      <c r="F40" s="7">
        <v>0</v>
      </c>
      <c r="G40" s="42">
        <f t="shared" si="5"/>
        <v>336</v>
      </c>
      <c r="H40" s="84">
        <f t="shared" si="3"/>
        <v>16790</v>
      </c>
    </row>
    <row r="41" spans="1:13" x14ac:dyDescent="0.2">
      <c r="A41" s="76" t="s">
        <v>404</v>
      </c>
      <c r="B41" s="7">
        <v>1</v>
      </c>
      <c r="C41" s="7">
        <v>12.5</v>
      </c>
      <c r="D41" s="7">
        <v>2</v>
      </c>
      <c r="E41" s="7">
        <v>2</v>
      </c>
      <c r="F41" s="7">
        <v>0</v>
      </c>
      <c r="G41" s="42">
        <f t="shared" ref="G41" si="6">(C41*$C$30)+(D41*$D$30)+(E41*$E$30)+(F41*$F$30)</f>
        <v>2611</v>
      </c>
      <c r="H41" s="84">
        <f t="shared" si="3"/>
        <v>19401</v>
      </c>
    </row>
    <row r="42" spans="1:13" x14ac:dyDescent="0.2">
      <c r="A42" s="76" t="s">
        <v>405</v>
      </c>
      <c r="B42" s="7">
        <v>1</v>
      </c>
      <c r="C42" s="7">
        <v>13</v>
      </c>
      <c r="D42" s="7">
        <v>0</v>
      </c>
      <c r="E42" s="7">
        <v>0</v>
      </c>
      <c r="F42" s="7">
        <v>0</v>
      </c>
      <c r="G42" s="42">
        <f t="shared" ref="G42:G48" si="7">(C42*$C$30)+(D42*$D$30)+(E42*$E$30)+(F42*$F$30)</f>
        <v>1950</v>
      </c>
      <c r="H42" s="84">
        <f t="shared" si="3"/>
        <v>21351</v>
      </c>
    </row>
    <row r="43" spans="1:13" x14ac:dyDescent="0.2">
      <c r="A43" s="76" t="s">
        <v>406</v>
      </c>
      <c r="B43" s="7">
        <v>1</v>
      </c>
      <c r="C43" s="7">
        <v>12.5</v>
      </c>
      <c r="D43" s="7">
        <v>2</v>
      </c>
      <c r="E43" s="7">
        <v>2</v>
      </c>
      <c r="F43" s="7">
        <v>0</v>
      </c>
      <c r="G43" s="42">
        <f t="shared" si="7"/>
        <v>2611</v>
      </c>
      <c r="H43" s="84">
        <f t="shared" si="3"/>
        <v>23962</v>
      </c>
    </row>
    <row r="44" spans="1:13" x14ac:dyDescent="0.2">
      <c r="A44" s="76" t="s">
        <v>407</v>
      </c>
      <c r="B44" s="7">
        <v>1</v>
      </c>
      <c r="C44" s="7">
        <v>2</v>
      </c>
      <c r="D44" s="7">
        <v>0</v>
      </c>
      <c r="E44" s="7">
        <v>0</v>
      </c>
      <c r="F44" s="7">
        <v>0</v>
      </c>
      <c r="G44" s="42">
        <f t="shared" si="7"/>
        <v>300</v>
      </c>
      <c r="H44" s="84">
        <f t="shared" si="3"/>
        <v>24262</v>
      </c>
    </row>
    <row r="45" spans="1:13" x14ac:dyDescent="0.2">
      <c r="A45" s="76" t="s">
        <v>747</v>
      </c>
      <c r="B45" s="7">
        <v>1</v>
      </c>
      <c r="C45" s="7">
        <v>12.5</v>
      </c>
      <c r="D45" s="7">
        <v>2</v>
      </c>
      <c r="E45" s="7">
        <v>2</v>
      </c>
      <c r="F45" s="7">
        <v>0</v>
      </c>
      <c r="G45" s="42">
        <f t="shared" si="7"/>
        <v>2611</v>
      </c>
      <c r="H45" s="84">
        <f t="shared" si="3"/>
        <v>26873</v>
      </c>
    </row>
    <row r="46" spans="1:13" x14ac:dyDescent="0.2">
      <c r="A46" s="76" t="s">
        <v>748</v>
      </c>
      <c r="B46" s="7">
        <v>1</v>
      </c>
      <c r="C46" s="7">
        <v>0</v>
      </c>
      <c r="D46" s="7">
        <v>0</v>
      </c>
      <c r="E46" s="7">
        <v>2</v>
      </c>
      <c r="F46" s="7">
        <v>0</v>
      </c>
      <c r="G46" s="42">
        <f t="shared" si="7"/>
        <v>336</v>
      </c>
      <c r="H46" s="84">
        <f t="shared" si="3"/>
        <v>27209</v>
      </c>
    </row>
    <row r="47" spans="1:13" x14ac:dyDescent="0.2">
      <c r="A47" s="76" t="s">
        <v>749</v>
      </c>
      <c r="B47" s="7">
        <v>1</v>
      </c>
      <c r="C47" s="7">
        <v>0</v>
      </c>
      <c r="D47" s="7">
        <v>0</v>
      </c>
      <c r="E47" s="7">
        <v>2</v>
      </c>
      <c r="F47" s="7">
        <v>0</v>
      </c>
      <c r="G47" s="42">
        <f t="shared" si="7"/>
        <v>336</v>
      </c>
      <c r="H47" s="84">
        <f t="shared" si="3"/>
        <v>27545</v>
      </c>
    </row>
    <row r="48" spans="1:13" x14ac:dyDescent="0.2">
      <c r="A48" s="76" t="s">
        <v>408</v>
      </c>
      <c r="B48" s="7">
        <v>1</v>
      </c>
      <c r="C48" s="7">
        <v>9</v>
      </c>
      <c r="D48" s="7">
        <v>2</v>
      </c>
      <c r="E48" s="7">
        <v>1</v>
      </c>
      <c r="F48" s="7">
        <v>0</v>
      </c>
      <c r="G48" s="42">
        <f t="shared" si="7"/>
        <v>1918</v>
      </c>
      <c r="H48" s="84">
        <f t="shared" si="3"/>
        <v>29463</v>
      </c>
      <c r="M48" s="2" t="s">
        <v>16</v>
      </c>
    </row>
    <row r="49" spans="1:13" ht="15" thickBot="1" x14ac:dyDescent="0.4">
      <c r="A49" s="75" t="s">
        <v>399</v>
      </c>
      <c r="B49" s="31"/>
      <c r="C49" s="31"/>
      <c r="D49" s="31"/>
      <c r="E49" s="31"/>
      <c r="F49" s="31"/>
      <c r="G49" s="32">
        <f>SUM(G31:G48)</f>
        <v>29463</v>
      </c>
      <c r="H49" s="80">
        <f>H48</f>
        <v>29463</v>
      </c>
      <c r="K49" s="2" t="s">
        <v>16</v>
      </c>
      <c r="M49" s="2" t="s">
        <v>16</v>
      </c>
    </row>
    <row r="50" spans="1:13" x14ac:dyDescent="0.2">
      <c r="A50" s="72"/>
      <c r="B50" s="73"/>
      <c r="C50" s="73"/>
      <c r="D50" s="73"/>
      <c r="E50" s="73"/>
      <c r="F50" s="73"/>
      <c r="G50" s="77" t="s">
        <v>28</v>
      </c>
      <c r="H50" s="74">
        <f>SUM(G7:G28)</f>
        <v>18595.700000000004</v>
      </c>
    </row>
    <row r="51" spans="1:13" x14ac:dyDescent="0.2">
      <c r="A51" s="71"/>
      <c r="B51" s="23"/>
      <c r="C51" s="23"/>
      <c r="D51" s="23"/>
      <c r="E51" s="23"/>
      <c r="F51" s="23"/>
      <c r="G51" s="78" t="s">
        <v>399</v>
      </c>
      <c r="H51" s="25">
        <f>H49</f>
        <v>29463</v>
      </c>
    </row>
    <row r="52" spans="1:13" ht="15" thickBot="1" x14ac:dyDescent="0.4">
      <c r="A52" s="5"/>
      <c r="B52" s="6"/>
      <c r="C52" s="6"/>
      <c r="D52" s="6"/>
      <c r="E52" s="6"/>
      <c r="F52" s="6"/>
      <c r="G52" s="5" t="s">
        <v>29</v>
      </c>
      <c r="H52" s="26">
        <f>H50+H51</f>
        <v>48058.700000000004</v>
      </c>
    </row>
    <row r="53" spans="1:13" x14ac:dyDescent="0.2">
      <c r="A53" s="3"/>
      <c r="B53" s="3"/>
      <c r="C53" s="3"/>
      <c r="D53" s="3"/>
      <c r="E53" s="3"/>
      <c r="F53" s="3"/>
      <c r="G53" s="3"/>
      <c r="H53" s="3"/>
    </row>
    <row r="54" spans="1:13" x14ac:dyDescent="0.2">
      <c r="H54" s="3"/>
    </row>
    <row r="55" spans="1:13" x14ac:dyDescent="0.2">
      <c r="H55" s="3"/>
      <c r="J55" s="2" t="s">
        <v>16</v>
      </c>
    </row>
    <row r="56" spans="1:13" x14ac:dyDescent="0.2">
      <c r="H56" s="2"/>
      <c r="J56" s="2" t="s">
        <v>16</v>
      </c>
    </row>
    <row r="57" spans="1:13" x14ac:dyDescent="0.2">
      <c r="H57" s="2"/>
      <c r="J57" s="2" t="s">
        <v>16</v>
      </c>
    </row>
    <row r="58" spans="1:13" x14ac:dyDescent="0.2">
      <c r="H58" s="2"/>
    </row>
    <row r="59" spans="1:13" x14ac:dyDescent="0.2">
      <c r="H59" s="2"/>
    </row>
    <row r="60" spans="1:13" x14ac:dyDescent="0.2">
      <c r="H60" s="2"/>
    </row>
    <row r="61" spans="1:13" x14ac:dyDescent="0.2">
      <c r="H61" s="2"/>
    </row>
    <row r="62" spans="1:13" x14ac:dyDescent="0.2">
      <c r="H62" s="2"/>
    </row>
    <row r="63" spans="1:13" x14ac:dyDescent="0.2">
      <c r="H63" s="2"/>
    </row>
    <row r="64" spans="1:13" x14ac:dyDescent="0.2">
      <c r="H64" s="2"/>
    </row>
  </sheetData>
  <mergeCells count="1">
    <mergeCell ref="A3:H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 filterMode="1">
    <pageSetUpPr fitToPage="1"/>
  </sheetPr>
  <dimension ref="A1:AU127"/>
  <sheetViews>
    <sheetView topLeftCell="W1" workbookViewId="0">
      <selection activeCell="AI90" sqref="AI90"/>
    </sheetView>
  </sheetViews>
  <sheetFormatPr defaultRowHeight="11.25" x14ac:dyDescent="0.2"/>
  <cols>
    <col min="1" max="1" width="21.5703125" style="49" customWidth="1"/>
    <col min="2" max="2" width="10.140625" style="49" customWidth="1"/>
    <col min="3" max="4" width="9.140625" style="49" customWidth="1"/>
    <col min="5" max="5" width="10.42578125" style="49" customWidth="1"/>
    <col min="6" max="6" width="12.28515625" style="49" customWidth="1"/>
    <col min="7" max="7" width="11.28515625" style="49" customWidth="1"/>
    <col min="8" max="8" width="15" style="49" customWidth="1"/>
    <col min="9" max="9" width="19" style="49" customWidth="1"/>
    <col min="10" max="10" width="16.140625" style="49" customWidth="1"/>
    <col min="11" max="11" width="19" style="49" customWidth="1"/>
    <col min="12" max="14" width="9.140625" style="49" customWidth="1"/>
    <col min="15" max="15" width="17.28515625" style="49" customWidth="1"/>
    <col min="16" max="16" width="14.5703125" style="49" customWidth="1"/>
    <col min="17" max="22" width="13.28515625" style="49" customWidth="1"/>
    <col min="23" max="36" width="13.28515625" style="100" customWidth="1"/>
    <col min="37" max="38" width="19.28515625" style="49" customWidth="1"/>
    <col min="39" max="39" width="27" style="49" customWidth="1"/>
    <col min="40" max="40" width="55.7109375" style="49" customWidth="1"/>
    <col min="41" max="41" width="10.28515625" style="49" bestFit="1" customWidth="1"/>
    <col min="42" max="42" width="7.85546875" style="49" bestFit="1" customWidth="1"/>
    <col min="43" max="43" width="10.28515625" style="49" customWidth="1"/>
    <col min="44" max="44" width="31.28515625" style="49" hidden="1" customWidth="1"/>
    <col min="45" max="45" width="9.5703125" style="49" hidden="1" customWidth="1"/>
    <col min="46" max="46" width="20.28515625" style="49" hidden="1" customWidth="1"/>
    <col min="47" max="16384" width="9.140625" style="49"/>
  </cols>
  <sheetData>
    <row r="1" spans="1:47" ht="22.5" x14ac:dyDescent="0.2">
      <c r="A1" s="47" t="s">
        <v>168</v>
      </c>
      <c r="B1" s="47" t="s">
        <v>328</v>
      </c>
      <c r="C1" s="47" t="s">
        <v>329</v>
      </c>
      <c r="D1" s="47" t="s">
        <v>330</v>
      </c>
      <c r="E1" s="47" t="s">
        <v>331</v>
      </c>
      <c r="F1" s="47" t="s">
        <v>332</v>
      </c>
      <c r="G1" s="47" t="s">
        <v>333</v>
      </c>
      <c r="H1" s="48" t="s">
        <v>169</v>
      </c>
      <c r="I1" s="48" t="s">
        <v>334</v>
      </c>
      <c r="J1" s="47" t="s">
        <v>170</v>
      </c>
      <c r="K1" s="47" t="s">
        <v>171</v>
      </c>
      <c r="L1" s="47" t="s">
        <v>335</v>
      </c>
      <c r="M1" s="47" t="s">
        <v>336</v>
      </c>
      <c r="N1" s="47" t="s">
        <v>337</v>
      </c>
      <c r="O1" s="47" t="s">
        <v>338</v>
      </c>
      <c r="P1" s="48" t="s">
        <v>172</v>
      </c>
      <c r="Q1" s="48" t="s">
        <v>173</v>
      </c>
      <c r="R1" s="48" t="s">
        <v>490</v>
      </c>
      <c r="S1" s="48" t="s">
        <v>425</v>
      </c>
      <c r="T1" s="48" t="s">
        <v>424</v>
      </c>
      <c r="U1" s="48" t="s">
        <v>428</v>
      </c>
      <c r="V1" s="99" t="s">
        <v>620</v>
      </c>
      <c r="W1" s="99" t="s">
        <v>429</v>
      </c>
      <c r="X1" s="99" t="s">
        <v>437</v>
      </c>
      <c r="Y1" s="99" t="s">
        <v>612</v>
      </c>
      <c r="Z1" s="99" t="s">
        <v>489</v>
      </c>
      <c r="AA1" s="99" t="s">
        <v>616</v>
      </c>
      <c r="AB1" s="99" t="s">
        <v>503</v>
      </c>
      <c r="AC1" s="99" t="s">
        <v>613</v>
      </c>
      <c r="AD1" s="99" t="s">
        <v>614</v>
      </c>
      <c r="AE1" s="99" t="s">
        <v>570</v>
      </c>
      <c r="AF1" s="99" t="s">
        <v>585</v>
      </c>
      <c r="AG1" s="99" t="s">
        <v>619</v>
      </c>
      <c r="AH1" s="99" t="s">
        <v>618</v>
      </c>
      <c r="AI1" s="99" t="s">
        <v>298</v>
      </c>
      <c r="AJ1" s="99" t="s">
        <v>718</v>
      </c>
      <c r="AK1" s="45" t="s">
        <v>318</v>
      </c>
      <c r="AL1" s="45" t="s">
        <v>319</v>
      </c>
      <c r="AM1" s="48" t="s">
        <v>339</v>
      </c>
      <c r="AN1" s="47"/>
      <c r="AO1" s="48" t="s">
        <v>422</v>
      </c>
      <c r="AP1" s="48" t="s">
        <v>423</v>
      </c>
      <c r="AQ1" s="59" t="s">
        <v>449</v>
      </c>
    </row>
    <row r="2" spans="1:47" ht="15" x14ac:dyDescent="0.25">
      <c r="A2" s="50" t="s">
        <v>340</v>
      </c>
      <c r="B2" s="49" t="s">
        <v>174</v>
      </c>
      <c r="C2" s="49">
        <v>1</v>
      </c>
      <c r="D2" s="49">
        <v>0</v>
      </c>
      <c r="E2" s="49">
        <v>1</v>
      </c>
      <c r="F2" s="49">
        <v>0</v>
      </c>
      <c r="G2" s="49">
        <v>0</v>
      </c>
      <c r="H2" s="49">
        <f>SUM(C2:G2)</f>
        <v>2</v>
      </c>
      <c r="I2" s="49">
        <f t="shared" ref="I2:I7" si="0">H2*25</f>
        <v>50</v>
      </c>
      <c r="K2" s="49">
        <f>I2-J2</f>
        <v>50</v>
      </c>
      <c r="L2" s="49">
        <v>1</v>
      </c>
      <c r="N2" s="49">
        <v>2</v>
      </c>
      <c r="P2" s="49">
        <f>SUM(L2:O2)</f>
        <v>3</v>
      </c>
      <c r="Q2" s="49">
        <v>150</v>
      </c>
      <c r="T2" s="49">
        <f t="shared" ref="T2:T7" si="1">S2+R2</f>
        <v>0</v>
      </c>
      <c r="U2" s="49">
        <f t="shared" ref="U2:U15" si="2">T2</f>
        <v>0</v>
      </c>
      <c r="AI2" s="100">
        <f>Q2</f>
        <v>150</v>
      </c>
      <c r="AK2" t="s">
        <v>320</v>
      </c>
      <c r="AL2" t="s">
        <v>320</v>
      </c>
      <c r="AQ2" s="49">
        <f t="shared" ref="AQ2:AQ15" si="3">AO2+AP2</f>
        <v>0</v>
      </c>
      <c r="AR2" s="53"/>
      <c r="AS2" s="53"/>
      <c r="AT2" s="54" t="s">
        <v>345</v>
      </c>
      <c r="AU2" s="49">
        <f>V2+Y2+AA2+AC2+AD2+AG2+AH2</f>
        <v>0</v>
      </c>
    </row>
    <row r="3" spans="1:47" ht="15" hidden="1" x14ac:dyDescent="0.25">
      <c r="A3" s="49" t="s">
        <v>242</v>
      </c>
      <c r="B3" s="49" t="s">
        <v>174</v>
      </c>
      <c r="C3" s="49">
        <v>0</v>
      </c>
      <c r="D3" s="49">
        <v>0</v>
      </c>
      <c r="E3" s="49">
        <v>0</v>
      </c>
      <c r="F3" s="49">
        <v>1</v>
      </c>
      <c r="G3" s="49">
        <v>1</v>
      </c>
      <c r="H3" s="49">
        <f t="shared" ref="H3:H87" si="4">SUM(C3:G3)</f>
        <v>2</v>
      </c>
      <c r="I3" s="49">
        <f t="shared" si="0"/>
        <v>50</v>
      </c>
      <c r="J3" s="49">
        <v>50</v>
      </c>
      <c r="K3" s="49">
        <f t="shared" ref="K3:K75" si="5">I3-J3</f>
        <v>0</v>
      </c>
      <c r="P3" s="49">
        <f t="shared" ref="P3:P72" si="6">SUM(L3:O3)</f>
        <v>0</v>
      </c>
      <c r="Q3" s="49">
        <v>0</v>
      </c>
      <c r="T3" s="49">
        <f t="shared" si="1"/>
        <v>0</v>
      </c>
      <c r="U3" s="49">
        <f t="shared" si="2"/>
        <v>0</v>
      </c>
      <c r="AK3" t="s">
        <v>320</v>
      </c>
      <c r="AL3" t="s">
        <v>320</v>
      </c>
      <c r="AQ3" s="49">
        <f t="shared" si="3"/>
        <v>0</v>
      </c>
      <c r="AR3" s="55" t="s">
        <v>346</v>
      </c>
      <c r="AS3" s="55" t="s">
        <v>347</v>
      </c>
      <c r="AT3" s="54" t="s">
        <v>348</v>
      </c>
      <c r="AU3" s="49">
        <f t="shared" ref="AU3:AU65" si="7">V3+Y3+AA3+AC3+AD3+AG3+AH3</f>
        <v>0</v>
      </c>
    </row>
    <row r="4" spans="1:47" ht="15" hidden="1" x14ac:dyDescent="0.25">
      <c r="A4" s="49" t="s">
        <v>175</v>
      </c>
      <c r="B4" s="49" t="s">
        <v>174</v>
      </c>
      <c r="C4" s="49">
        <v>0</v>
      </c>
      <c r="D4" s="49">
        <v>0</v>
      </c>
      <c r="E4" s="49">
        <v>0</v>
      </c>
      <c r="F4" s="49">
        <v>0</v>
      </c>
      <c r="G4" s="49">
        <v>2</v>
      </c>
      <c r="H4" s="49">
        <f t="shared" si="4"/>
        <v>2</v>
      </c>
      <c r="I4" s="49">
        <f t="shared" si="0"/>
        <v>50</v>
      </c>
      <c r="J4" s="49">
        <v>50</v>
      </c>
      <c r="K4" s="49">
        <f t="shared" si="5"/>
        <v>0</v>
      </c>
      <c r="L4" s="49">
        <v>2</v>
      </c>
      <c r="M4" s="49">
        <v>2</v>
      </c>
      <c r="P4" s="49">
        <f t="shared" si="6"/>
        <v>4</v>
      </c>
      <c r="Q4" s="49">
        <v>125</v>
      </c>
      <c r="T4" s="49">
        <f t="shared" si="1"/>
        <v>0</v>
      </c>
      <c r="U4" s="49">
        <f t="shared" si="2"/>
        <v>0</v>
      </c>
      <c r="W4" s="100">
        <v>125</v>
      </c>
      <c r="AK4" t="s">
        <v>320</v>
      </c>
      <c r="AL4" t="s">
        <v>320</v>
      </c>
      <c r="AQ4" s="49">
        <f t="shared" si="3"/>
        <v>0</v>
      </c>
      <c r="AR4" s="53" t="s">
        <v>349</v>
      </c>
      <c r="AS4" s="56">
        <v>25</v>
      </c>
      <c r="AT4" s="57">
        <v>25</v>
      </c>
      <c r="AU4" s="49">
        <f t="shared" si="7"/>
        <v>0</v>
      </c>
    </row>
    <row r="5" spans="1:47" ht="15" hidden="1" x14ac:dyDescent="0.25">
      <c r="A5" s="49" t="s">
        <v>243</v>
      </c>
      <c r="B5" s="49" t="s">
        <v>174</v>
      </c>
      <c r="C5" s="49">
        <v>0</v>
      </c>
      <c r="D5" s="49">
        <v>0</v>
      </c>
      <c r="E5" s="49">
        <v>0</v>
      </c>
      <c r="F5" s="49">
        <v>1</v>
      </c>
      <c r="G5" s="49">
        <v>0</v>
      </c>
      <c r="H5" s="49">
        <f t="shared" si="4"/>
        <v>1</v>
      </c>
      <c r="I5" s="49">
        <f t="shared" si="0"/>
        <v>25</v>
      </c>
      <c r="J5" s="49">
        <v>25</v>
      </c>
      <c r="K5" s="49">
        <f t="shared" si="5"/>
        <v>0</v>
      </c>
      <c r="P5" s="49">
        <f t="shared" si="6"/>
        <v>0</v>
      </c>
      <c r="Q5" s="49">
        <v>0</v>
      </c>
      <c r="T5" s="49">
        <f t="shared" si="1"/>
        <v>0</v>
      </c>
      <c r="U5" s="49">
        <f t="shared" si="2"/>
        <v>0</v>
      </c>
      <c r="AK5" t="s">
        <v>320</v>
      </c>
      <c r="AL5" t="s">
        <v>320</v>
      </c>
      <c r="AQ5" s="49">
        <f t="shared" si="3"/>
        <v>0</v>
      </c>
      <c r="AR5" s="53" t="s">
        <v>352</v>
      </c>
      <c r="AS5" s="56">
        <v>30</v>
      </c>
      <c r="AT5" s="57">
        <v>50</v>
      </c>
      <c r="AU5" s="49">
        <f t="shared" si="7"/>
        <v>0</v>
      </c>
    </row>
    <row r="6" spans="1:47" ht="15" hidden="1" x14ac:dyDescent="0.25">
      <c r="A6" s="49" t="s">
        <v>245</v>
      </c>
      <c r="B6" s="49" t="s">
        <v>174</v>
      </c>
      <c r="C6" s="49">
        <v>0</v>
      </c>
      <c r="D6" s="49">
        <v>0</v>
      </c>
      <c r="E6" s="49">
        <v>1</v>
      </c>
      <c r="F6" s="49">
        <v>0</v>
      </c>
      <c r="G6" s="49">
        <v>0</v>
      </c>
      <c r="H6" s="49">
        <f t="shared" si="4"/>
        <v>1</v>
      </c>
      <c r="I6" s="49">
        <f t="shared" si="0"/>
        <v>25</v>
      </c>
      <c r="J6" s="49">
        <v>25</v>
      </c>
      <c r="K6" s="49">
        <f t="shared" si="5"/>
        <v>0</v>
      </c>
      <c r="P6" s="49">
        <f t="shared" si="6"/>
        <v>0</v>
      </c>
      <c r="Q6" s="49">
        <v>0</v>
      </c>
      <c r="T6" s="49">
        <f t="shared" si="1"/>
        <v>0</v>
      </c>
      <c r="U6" s="49">
        <f t="shared" si="2"/>
        <v>0</v>
      </c>
      <c r="AK6" t="s">
        <v>320</v>
      </c>
      <c r="AL6" t="s">
        <v>320</v>
      </c>
      <c r="AQ6" s="49">
        <f t="shared" si="3"/>
        <v>0</v>
      </c>
      <c r="AR6" s="53" t="s">
        <v>354</v>
      </c>
      <c r="AS6" s="56">
        <v>35</v>
      </c>
      <c r="AT6" s="57">
        <v>75</v>
      </c>
      <c r="AU6" s="49">
        <f t="shared" si="7"/>
        <v>0</v>
      </c>
    </row>
    <row r="7" spans="1:47" ht="15" hidden="1" x14ac:dyDescent="0.25">
      <c r="A7" s="49" t="s">
        <v>341</v>
      </c>
      <c r="B7" s="49" t="s">
        <v>174</v>
      </c>
      <c r="C7" s="49">
        <v>2</v>
      </c>
      <c r="D7" s="49">
        <v>2</v>
      </c>
      <c r="E7" s="49">
        <v>0</v>
      </c>
      <c r="F7" s="49">
        <v>0</v>
      </c>
      <c r="G7" s="49">
        <v>0</v>
      </c>
      <c r="H7" s="49">
        <f t="shared" si="4"/>
        <v>4</v>
      </c>
      <c r="I7" s="49">
        <f t="shared" si="0"/>
        <v>100</v>
      </c>
      <c r="K7" s="49">
        <f t="shared" si="5"/>
        <v>100</v>
      </c>
      <c r="P7" s="49">
        <f t="shared" si="6"/>
        <v>0</v>
      </c>
      <c r="Q7" s="49">
        <v>100</v>
      </c>
      <c r="T7" s="49">
        <f t="shared" si="1"/>
        <v>0</v>
      </c>
      <c r="U7" s="49">
        <f t="shared" si="2"/>
        <v>0</v>
      </c>
      <c r="AF7" s="100">
        <v>100</v>
      </c>
      <c r="AI7" s="100">
        <v>0</v>
      </c>
      <c r="AK7" t="s">
        <v>320</v>
      </c>
      <c r="AL7" t="s">
        <v>320</v>
      </c>
      <c r="AQ7" s="49">
        <f t="shared" si="3"/>
        <v>0</v>
      </c>
      <c r="AR7" s="53" t="s">
        <v>356</v>
      </c>
      <c r="AS7" s="56">
        <v>40</v>
      </c>
      <c r="AT7" s="57">
        <v>100</v>
      </c>
      <c r="AU7" s="49">
        <f t="shared" si="7"/>
        <v>0</v>
      </c>
    </row>
    <row r="8" spans="1:47" ht="15" hidden="1" x14ac:dyDescent="0.25">
      <c r="A8" s="49" t="s">
        <v>176</v>
      </c>
      <c r="B8" s="49" t="s">
        <v>177</v>
      </c>
      <c r="C8" s="49">
        <v>2</v>
      </c>
      <c r="D8" s="49">
        <v>2</v>
      </c>
      <c r="E8" s="49">
        <v>2</v>
      </c>
      <c r="F8" s="49">
        <v>3</v>
      </c>
      <c r="G8" s="49">
        <v>2</v>
      </c>
      <c r="H8" s="51">
        <f t="shared" si="4"/>
        <v>11</v>
      </c>
      <c r="I8" s="49">
        <f>(H8*30)+50+50</f>
        <v>430</v>
      </c>
      <c r="J8" s="49">
        <v>430</v>
      </c>
      <c r="K8" s="49">
        <f t="shared" si="5"/>
        <v>0</v>
      </c>
      <c r="L8" s="49">
        <v>2</v>
      </c>
      <c r="M8" s="49">
        <v>1</v>
      </c>
      <c r="N8" s="49">
        <v>2</v>
      </c>
      <c r="O8" s="49">
        <v>2</v>
      </c>
      <c r="P8" s="49">
        <f t="shared" si="6"/>
        <v>7</v>
      </c>
      <c r="Q8" s="49">
        <v>272.5</v>
      </c>
      <c r="R8" s="49">
        <v>60</v>
      </c>
      <c r="S8" s="49">
        <v>272</v>
      </c>
      <c r="T8" s="49">
        <f>Q8</f>
        <v>272.5</v>
      </c>
      <c r="U8" s="49">
        <f t="shared" si="2"/>
        <v>272.5</v>
      </c>
      <c r="W8" s="100">
        <v>0</v>
      </c>
      <c r="X8" s="100">
        <v>60</v>
      </c>
      <c r="AK8" t="s">
        <v>320</v>
      </c>
      <c r="AL8" t="s">
        <v>320</v>
      </c>
      <c r="AM8" s="49" t="s">
        <v>342</v>
      </c>
      <c r="AQ8" s="49">
        <f t="shared" si="3"/>
        <v>0</v>
      </c>
      <c r="AR8" s="53" t="s">
        <v>357</v>
      </c>
      <c r="AS8" s="56">
        <v>45</v>
      </c>
      <c r="AT8" s="57">
        <v>100</v>
      </c>
      <c r="AU8" s="49">
        <f t="shared" si="7"/>
        <v>0</v>
      </c>
    </row>
    <row r="9" spans="1:47" ht="15" x14ac:dyDescent="0.25">
      <c r="A9" s="49" t="s">
        <v>178</v>
      </c>
      <c r="B9" s="52" t="s">
        <v>174</v>
      </c>
      <c r="H9" s="51"/>
      <c r="L9" s="49">
        <v>1</v>
      </c>
      <c r="P9" s="49">
        <f t="shared" si="6"/>
        <v>1</v>
      </c>
      <c r="Q9" s="52">
        <v>25</v>
      </c>
      <c r="R9" s="52"/>
      <c r="S9" s="52"/>
      <c r="T9" s="49">
        <f t="shared" ref="T9:T18" si="8">S9+R9</f>
        <v>0</v>
      </c>
      <c r="U9" s="49">
        <f t="shared" si="2"/>
        <v>0</v>
      </c>
      <c r="AI9" s="100">
        <f>Q9</f>
        <v>25</v>
      </c>
      <c r="AK9" t="s">
        <v>320</v>
      </c>
      <c r="AL9" t="s">
        <v>320</v>
      </c>
      <c r="AQ9" s="49">
        <f t="shared" si="3"/>
        <v>0</v>
      </c>
      <c r="AR9" s="53"/>
      <c r="AS9" s="56"/>
      <c r="AT9" s="57"/>
      <c r="AU9" s="49">
        <f t="shared" si="7"/>
        <v>0</v>
      </c>
    </row>
    <row r="10" spans="1:47" ht="15" hidden="1" x14ac:dyDescent="0.25">
      <c r="A10" s="49" t="s">
        <v>240</v>
      </c>
      <c r="B10" s="49" t="s">
        <v>174</v>
      </c>
      <c r="C10" s="49">
        <v>0</v>
      </c>
      <c r="D10" s="49">
        <v>1</v>
      </c>
      <c r="E10" s="49">
        <v>0</v>
      </c>
      <c r="F10" s="49">
        <v>0</v>
      </c>
      <c r="G10" s="49">
        <v>0</v>
      </c>
      <c r="H10" s="51">
        <f>SUM(C10:G10)</f>
        <v>1</v>
      </c>
      <c r="I10" s="49">
        <f>H10*25</f>
        <v>25</v>
      </c>
      <c r="J10" s="49">
        <v>25</v>
      </c>
      <c r="K10" s="49">
        <f t="shared" si="5"/>
        <v>0</v>
      </c>
      <c r="P10" s="49">
        <f t="shared" si="6"/>
        <v>0</v>
      </c>
      <c r="Q10" s="49">
        <v>0</v>
      </c>
      <c r="T10" s="49">
        <f t="shared" si="8"/>
        <v>0</v>
      </c>
      <c r="U10" s="49">
        <f t="shared" si="2"/>
        <v>0</v>
      </c>
      <c r="AJ10" s="100">
        <v>0</v>
      </c>
      <c r="AK10" t="s">
        <v>320</v>
      </c>
      <c r="AL10" t="s">
        <v>320</v>
      </c>
      <c r="AQ10" s="49">
        <f t="shared" si="3"/>
        <v>0</v>
      </c>
      <c r="AR10" s="53"/>
      <c r="AS10" s="56"/>
      <c r="AT10" s="57"/>
      <c r="AU10" s="49">
        <f t="shared" si="7"/>
        <v>0</v>
      </c>
    </row>
    <row r="11" spans="1:47" ht="15" hidden="1" x14ac:dyDescent="0.25">
      <c r="A11" s="49" t="s">
        <v>179</v>
      </c>
      <c r="B11" s="49" t="s">
        <v>177</v>
      </c>
      <c r="C11" s="49">
        <v>1</v>
      </c>
      <c r="D11" s="49">
        <v>1</v>
      </c>
      <c r="E11" s="49">
        <v>0</v>
      </c>
      <c r="F11" s="49">
        <v>0</v>
      </c>
      <c r="G11" s="49">
        <v>1</v>
      </c>
      <c r="H11" s="51">
        <f t="shared" si="4"/>
        <v>3</v>
      </c>
      <c r="I11" s="49">
        <f>H11*30</f>
        <v>90</v>
      </c>
      <c r="K11" s="49">
        <f t="shared" si="5"/>
        <v>90</v>
      </c>
      <c r="P11" s="49">
        <f t="shared" si="6"/>
        <v>0</v>
      </c>
      <c r="Q11" s="49">
        <v>90</v>
      </c>
      <c r="S11" s="49">
        <v>90</v>
      </c>
      <c r="T11" s="49">
        <f t="shared" si="8"/>
        <v>90</v>
      </c>
      <c r="U11" s="49">
        <f t="shared" si="2"/>
        <v>90</v>
      </c>
      <c r="AK11" t="s">
        <v>320</v>
      </c>
      <c r="AL11" t="s">
        <v>320</v>
      </c>
      <c r="AQ11" s="49">
        <f t="shared" si="3"/>
        <v>0</v>
      </c>
      <c r="AR11" s="53" t="s">
        <v>358</v>
      </c>
      <c r="AS11" s="53" t="s">
        <v>359</v>
      </c>
      <c r="AT11" s="53"/>
      <c r="AU11" s="49">
        <f t="shared" si="7"/>
        <v>0</v>
      </c>
    </row>
    <row r="12" spans="1:47" ht="15" hidden="1" x14ac:dyDescent="0.25">
      <c r="A12" s="49" t="s">
        <v>343</v>
      </c>
      <c r="B12" s="49" t="s">
        <v>174</v>
      </c>
      <c r="C12" s="49">
        <v>0</v>
      </c>
      <c r="D12" s="49">
        <v>0</v>
      </c>
      <c r="E12" s="49">
        <v>1</v>
      </c>
      <c r="F12" s="49">
        <v>0</v>
      </c>
      <c r="G12" s="49">
        <v>0</v>
      </c>
      <c r="H12" s="51">
        <f t="shared" si="4"/>
        <v>1</v>
      </c>
      <c r="I12" s="49">
        <f>H12*25</f>
        <v>25</v>
      </c>
      <c r="K12" s="49">
        <f t="shared" si="5"/>
        <v>25</v>
      </c>
      <c r="N12" s="49">
        <v>1</v>
      </c>
      <c r="P12" s="49">
        <f t="shared" si="6"/>
        <v>1</v>
      </c>
      <c r="Q12" s="49">
        <v>112.5</v>
      </c>
      <c r="S12" s="49">
        <v>112</v>
      </c>
      <c r="T12" s="49">
        <f t="shared" si="8"/>
        <v>112</v>
      </c>
      <c r="U12" s="49">
        <f t="shared" si="2"/>
        <v>112</v>
      </c>
      <c r="AK12" t="s">
        <v>320</v>
      </c>
      <c r="AL12" t="s">
        <v>320</v>
      </c>
      <c r="AM12" s="49" t="s">
        <v>344</v>
      </c>
      <c r="AN12" s="49" t="s">
        <v>16</v>
      </c>
      <c r="AQ12" s="49">
        <f t="shared" si="3"/>
        <v>0</v>
      </c>
      <c r="AR12" s="53" t="s">
        <v>360</v>
      </c>
      <c r="AS12" s="53" t="s">
        <v>361</v>
      </c>
      <c r="AT12" s="53"/>
      <c r="AU12" s="49">
        <f t="shared" si="7"/>
        <v>0</v>
      </c>
    </row>
    <row r="13" spans="1:47" ht="15" hidden="1" x14ac:dyDescent="0.25">
      <c r="A13" s="49" t="s">
        <v>180</v>
      </c>
      <c r="B13" s="49" t="s">
        <v>177</v>
      </c>
      <c r="C13" s="49">
        <v>0</v>
      </c>
      <c r="D13" s="49">
        <v>2</v>
      </c>
      <c r="E13" s="49">
        <v>2</v>
      </c>
      <c r="F13" s="49">
        <v>1</v>
      </c>
      <c r="G13" s="49">
        <v>2</v>
      </c>
      <c r="H13" s="51">
        <f t="shared" si="4"/>
        <v>7</v>
      </c>
      <c r="I13" s="49">
        <f>H13*30+50</f>
        <v>260</v>
      </c>
      <c r="J13" s="49">
        <v>260</v>
      </c>
      <c r="K13" s="49">
        <f t="shared" si="5"/>
        <v>0</v>
      </c>
      <c r="L13" s="49">
        <v>1</v>
      </c>
      <c r="N13" s="49">
        <v>2</v>
      </c>
      <c r="O13" s="49">
        <v>2</v>
      </c>
      <c r="P13" s="49">
        <f t="shared" si="6"/>
        <v>5</v>
      </c>
      <c r="Q13" s="49">
        <v>200</v>
      </c>
      <c r="S13" s="49">
        <v>200</v>
      </c>
      <c r="T13" s="49">
        <f t="shared" si="8"/>
        <v>200</v>
      </c>
      <c r="U13" s="49">
        <f t="shared" si="2"/>
        <v>200</v>
      </c>
      <c r="AK13" t="s">
        <v>320</v>
      </c>
      <c r="AL13" t="s">
        <v>320</v>
      </c>
      <c r="AQ13" s="49">
        <f t="shared" si="3"/>
        <v>0</v>
      </c>
      <c r="AR13" s="53" t="s">
        <v>363</v>
      </c>
      <c r="AS13" s="57">
        <v>650</v>
      </c>
      <c r="AT13" s="53"/>
      <c r="AU13" s="49">
        <f t="shared" si="7"/>
        <v>0</v>
      </c>
    </row>
    <row r="14" spans="1:47" ht="15" hidden="1" x14ac:dyDescent="0.25">
      <c r="A14" s="49" t="s">
        <v>181</v>
      </c>
      <c r="B14" s="49" t="s">
        <v>174</v>
      </c>
      <c r="C14" s="49">
        <v>2</v>
      </c>
      <c r="D14" s="49">
        <v>0</v>
      </c>
      <c r="E14" s="49">
        <v>0</v>
      </c>
      <c r="F14" s="49">
        <v>0</v>
      </c>
      <c r="G14" s="49">
        <v>2</v>
      </c>
      <c r="H14" s="51">
        <f t="shared" si="4"/>
        <v>4</v>
      </c>
      <c r="I14" s="49">
        <f t="shared" ref="I14:I16" si="9">H14*25</f>
        <v>100</v>
      </c>
      <c r="J14" s="49">
        <v>100</v>
      </c>
      <c r="K14" s="49">
        <f t="shared" si="5"/>
        <v>0</v>
      </c>
      <c r="L14" s="49">
        <v>2</v>
      </c>
      <c r="P14" s="49">
        <f t="shared" si="6"/>
        <v>2</v>
      </c>
      <c r="Q14" s="52">
        <v>50</v>
      </c>
      <c r="R14" s="52"/>
      <c r="S14" s="52">
        <v>50</v>
      </c>
      <c r="T14" s="49">
        <f t="shared" si="8"/>
        <v>50</v>
      </c>
      <c r="U14" s="49">
        <f t="shared" si="2"/>
        <v>50</v>
      </c>
      <c r="AK14" t="s">
        <v>320</v>
      </c>
      <c r="AL14" t="s">
        <v>320</v>
      </c>
      <c r="AM14" s="52" t="s">
        <v>174</v>
      </c>
      <c r="AQ14" s="49">
        <f t="shared" si="3"/>
        <v>0</v>
      </c>
      <c r="AR14" s="53" t="s">
        <v>364</v>
      </c>
      <c r="AS14" s="57">
        <v>350</v>
      </c>
      <c r="AT14" s="58"/>
      <c r="AU14" s="49">
        <f t="shared" si="7"/>
        <v>0</v>
      </c>
    </row>
    <row r="15" spans="1:47" ht="15" hidden="1" x14ac:dyDescent="0.25">
      <c r="A15" s="50" t="s">
        <v>182</v>
      </c>
      <c r="B15" s="49" t="s">
        <v>174</v>
      </c>
      <c r="C15" s="49">
        <v>0</v>
      </c>
      <c r="D15" s="49">
        <v>0</v>
      </c>
      <c r="E15" s="49">
        <v>3</v>
      </c>
      <c r="F15" s="49">
        <v>3</v>
      </c>
      <c r="G15" s="49">
        <v>2</v>
      </c>
      <c r="H15" s="51">
        <f t="shared" si="4"/>
        <v>8</v>
      </c>
      <c r="I15" s="49">
        <f>H15*25+25</f>
        <v>225</v>
      </c>
      <c r="J15" s="49">
        <v>225</v>
      </c>
      <c r="K15" s="49">
        <f t="shared" si="5"/>
        <v>0</v>
      </c>
      <c r="L15" s="49">
        <v>3</v>
      </c>
      <c r="N15" s="49">
        <v>1</v>
      </c>
      <c r="O15" s="49">
        <v>2</v>
      </c>
      <c r="P15" s="52">
        <v>7</v>
      </c>
      <c r="Q15" s="49">
        <f>(P15*25)+(AT4*2)+(2*12.5)+10</f>
        <v>260</v>
      </c>
      <c r="S15" s="49">
        <v>260</v>
      </c>
      <c r="T15" s="49">
        <f t="shared" si="8"/>
        <v>260</v>
      </c>
      <c r="U15" s="49">
        <f t="shared" si="2"/>
        <v>260</v>
      </c>
      <c r="AK15" t="s">
        <v>320</v>
      </c>
      <c r="AL15" t="s">
        <v>320</v>
      </c>
      <c r="AM15" s="52" t="s">
        <v>350</v>
      </c>
      <c r="AN15" s="52" t="s">
        <v>351</v>
      </c>
      <c r="AQ15" s="49">
        <f t="shared" si="3"/>
        <v>0</v>
      </c>
      <c r="AU15" s="49">
        <f t="shared" si="7"/>
        <v>0</v>
      </c>
    </row>
    <row r="16" spans="1:47" ht="15" hidden="1" x14ac:dyDescent="0.25">
      <c r="A16" s="50" t="s">
        <v>183</v>
      </c>
      <c r="B16" s="49" t="s">
        <v>174</v>
      </c>
      <c r="C16" s="49">
        <v>0</v>
      </c>
      <c r="D16" s="49">
        <v>0</v>
      </c>
      <c r="E16" s="49">
        <v>0</v>
      </c>
      <c r="F16" s="49">
        <v>1</v>
      </c>
      <c r="G16" s="49">
        <v>1</v>
      </c>
      <c r="H16" s="51">
        <v>4</v>
      </c>
      <c r="I16" s="49">
        <f t="shared" si="9"/>
        <v>100</v>
      </c>
      <c r="J16" s="49">
        <v>50</v>
      </c>
      <c r="K16" s="49">
        <f t="shared" si="5"/>
        <v>50</v>
      </c>
      <c r="L16" s="49">
        <v>2</v>
      </c>
      <c r="N16" s="49">
        <v>1</v>
      </c>
      <c r="O16" s="49">
        <v>1</v>
      </c>
      <c r="P16" s="49">
        <v>7</v>
      </c>
      <c r="Q16" s="49">
        <v>275</v>
      </c>
      <c r="S16" s="49">
        <v>275</v>
      </c>
      <c r="T16" s="49">
        <f t="shared" si="8"/>
        <v>275</v>
      </c>
      <c r="U16" s="49">
        <f>T16+AQ16</f>
        <v>325</v>
      </c>
      <c r="V16" s="49">
        <v>50</v>
      </c>
      <c r="AK16" t="s">
        <v>320</v>
      </c>
      <c r="AL16" t="s">
        <v>320</v>
      </c>
      <c r="AN16" s="49" t="s">
        <v>353</v>
      </c>
      <c r="AO16" s="49">
        <v>25</v>
      </c>
      <c r="AP16" s="49">
        <v>25</v>
      </c>
      <c r="AQ16" s="49">
        <f>AO16+AP16</f>
        <v>50</v>
      </c>
      <c r="AU16" s="49">
        <f t="shared" si="7"/>
        <v>50</v>
      </c>
    </row>
    <row r="17" spans="1:47" ht="15" x14ac:dyDescent="0.25">
      <c r="A17" s="49" t="s">
        <v>184</v>
      </c>
      <c r="B17" s="52" t="s">
        <v>174</v>
      </c>
      <c r="H17" s="51"/>
      <c r="K17" s="49">
        <f t="shared" si="5"/>
        <v>0</v>
      </c>
      <c r="P17" s="52">
        <v>1.5</v>
      </c>
      <c r="Q17" s="52">
        <f>P17*25</f>
        <v>37.5</v>
      </c>
      <c r="R17" s="52"/>
      <c r="S17" s="52"/>
      <c r="T17" s="49">
        <f t="shared" si="8"/>
        <v>0</v>
      </c>
      <c r="U17" s="49">
        <f t="shared" ref="U17:U31" si="10">T17</f>
        <v>0</v>
      </c>
      <c r="AI17" s="100">
        <f>Q17</f>
        <v>37.5</v>
      </c>
      <c r="AK17" t="s">
        <v>320</v>
      </c>
      <c r="AL17" t="s">
        <v>320</v>
      </c>
      <c r="AM17" s="52" t="s">
        <v>355</v>
      </c>
      <c r="AQ17" s="49">
        <f t="shared" ref="AQ17:AQ83" si="11">AO17+AP17</f>
        <v>0</v>
      </c>
      <c r="AU17" s="49">
        <f t="shared" si="7"/>
        <v>0</v>
      </c>
    </row>
    <row r="18" spans="1:47" ht="15" hidden="1" x14ac:dyDescent="0.25">
      <c r="A18" s="49" t="s">
        <v>185</v>
      </c>
      <c r="B18" s="49" t="s">
        <v>174</v>
      </c>
      <c r="C18" s="49">
        <v>3</v>
      </c>
      <c r="D18" s="49">
        <v>1</v>
      </c>
      <c r="E18" s="49">
        <v>1</v>
      </c>
      <c r="F18" s="49">
        <v>1</v>
      </c>
      <c r="G18" s="49">
        <v>0</v>
      </c>
      <c r="H18" s="51">
        <f t="shared" si="4"/>
        <v>6</v>
      </c>
      <c r="I18" s="49">
        <f>H18*25+25</f>
        <v>175</v>
      </c>
      <c r="K18" s="49">
        <f t="shared" si="5"/>
        <v>175</v>
      </c>
      <c r="P18" s="49">
        <f t="shared" si="6"/>
        <v>0</v>
      </c>
      <c r="Q18" s="49">
        <v>175</v>
      </c>
      <c r="T18" s="49">
        <f t="shared" si="8"/>
        <v>0</v>
      </c>
      <c r="U18" s="49">
        <f t="shared" si="10"/>
        <v>0</v>
      </c>
      <c r="X18" s="100">
        <v>175</v>
      </c>
      <c r="AK18" t="s">
        <v>320</v>
      </c>
      <c r="AL18" t="s">
        <v>320</v>
      </c>
      <c r="AQ18" s="49">
        <f t="shared" si="11"/>
        <v>0</v>
      </c>
      <c r="AU18" s="49">
        <f t="shared" si="7"/>
        <v>0</v>
      </c>
    </row>
    <row r="19" spans="1:47" ht="15" hidden="1" x14ac:dyDescent="0.25">
      <c r="A19" s="103" t="s">
        <v>440</v>
      </c>
      <c r="B19" s="49" t="s">
        <v>174</v>
      </c>
      <c r="H19" s="51"/>
      <c r="T19" s="49">
        <v>0</v>
      </c>
      <c r="U19" s="49">
        <f t="shared" si="10"/>
        <v>0</v>
      </c>
      <c r="X19" s="100" t="s">
        <v>16</v>
      </c>
      <c r="Y19" s="100">
        <v>200</v>
      </c>
      <c r="AF19" s="100">
        <v>0</v>
      </c>
      <c r="AG19" s="100">
        <v>0</v>
      </c>
      <c r="AH19" s="100">
        <v>75</v>
      </c>
      <c r="AK19"/>
      <c r="AL19"/>
      <c r="AO19" s="49">
        <f>150+75</f>
        <v>225</v>
      </c>
      <c r="AP19" s="49">
        <v>50</v>
      </c>
      <c r="AQ19" s="49">
        <f t="shared" si="11"/>
        <v>275</v>
      </c>
      <c r="AU19" s="49">
        <f t="shared" si="7"/>
        <v>275</v>
      </c>
    </row>
    <row r="20" spans="1:47" ht="15" hidden="1" x14ac:dyDescent="0.25">
      <c r="A20" s="49" t="s">
        <v>186</v>
      </c>
      <c r="B20" s="49" t="s">
        <v>177</v>
      </c>
      <c r="C20" s="49">
        <v>1</v>
      </c>
      <c r="D20" s="49">
        <v>1</v>
      </c>
      <c r="E20" s="49">
        <v>3</v>
      </c>
      <c r="F20" s="49">
        <v>0</v>
      </c>
      <c r="G20" s="49">
        <v>0</v>
      </c>
      <c r="H20" s="51">
        <f t="shared" si="4"/>
        <v>5</v>
      </c>
      <c r="I20" s="49">
        <f>H20*30+50</f>
        <v>200</v>
      </c>
      <c r="J20" s="49">
        <v>200</v>
      </c>
      <c r="K20" s="49">
        <f t="shared" si="5"/>
        <v>0</v>
      </c>
      <c r="L20" s="49">
        <v>2</v>
      </c>
      <c r="P20" s="49">
        <f t="shared" si="6"/>
        <v>2</v>
      </c>
      <c r="Q20" s="49">
        <v>60</v>
      </c>
      <c r="T20" s="49">
        <f t="shared" ref="T20:T31" si="12">S20+R20</f>
        <v>0</v>
      </c>
      <c r="U20" s="49">
        <f t="shared" si="10"/>
        <v>0</v>
      </c>
      <c r="AB20" s="100">
        <v>60</v>
      </c>
      <c r="AI20" s="100">
        <v>0</v>
      </c>
      <c r="AK20" t="s">
        <v>320</v>
      </c>
      <c r="AL20" t="s">
        <v>320</v>
      </c>
      <c r="AQ20" s="49">
        <f t="shared" si="11"/>
        <v>0</v>
      </c>
      <c r="AU20" s="49">
        <f t="shared" si="7"/>
        <v>0</v>
      </c>
    </row>
    <row r="21" spans="1:47" ht="15" hidden="1" x14ac:dyDescent="0.25">
      <c r="A21" s="49" t="s">
        <v>249</v>
      </c>
      <c r="B21" s="49" t="s">
        <v>177</v>
      </c>
      <c r="C21" s="49">
        <v>1</v>
      </c>
      <c r="D21" s="49">
        <v>1</v>
      </c>
      <c r="E21" s="49">
        <v>0</v>
      </c>
      <c r="F21" s="49">
        <v>0</v>
      </c>
      <c r="G21" s="49">
        <v>1</v>
      </c>
      <c r="H21" s="51">
        <f t="shared" si="4"/>
        <v>3</v>
      </c>
      <c r="I21" s="49">
        <f>H21*30</f>
        <v>90</v>
      </c>
      <c r="J21" s="49">
        <v>90</v>
      </c>
      <c r="K21" s="49">
        <f t="shared" si="5"/>
        <v>0</v>
      </c>
      <c r="P21" s="49">
        <f t="shared" si="6"/>
        <v>0</v>
      </c>
      <c r="Q21" s="49">
        <v>0</v>
      </c>
      <c r="T21" s="49">
        <f t="shared" si="12"/>
        <v>0</v>
      </c>
      <c r="U21" s="49">
        <f t="shared" si="10"/>
        <v>0</v>
      </c>
      <c r="AK21" t="s">
        <v>320</v>
      </c>
      <c r="AL21" t="s">
        <v>320</v>
      </c>
      <c r="AQ21" s="49">
        <f t="shared" si="11"/>
        <v>0</v>
      </c>
      <c r="AU21" s="49">
        <f t="shared" si="7"/>
        <v>0</v>
      </c>
    </row>
    <row r="22" spans="1:47" ht="15" hidden="1" x14ac:dyDescent="0.25">
      <c r="A22" s="50" t="s">
        <v>187</v>
      </c>
      <c r="B22" s="49" t="s">
        <v>174</v>
      </c>
      <c r="C22" s="49">
        <v>2</v>
      </c>
      <c r="D22" s="49">
        <v>2</v>
      </c>
      <c r="E22" s="49">
        <v>3</v>
      </c>
      <c r="F22" s="49">
        <v>5</v>
      </c>
      <c r="G22" s="49">
        <v>0</v>
      </c>
      <c r="H22" s="51">
        <f t="shared" si="4"/>
        <v>12</v>
      </c>
      <c r="I22" s="49">
        <f>H22*25+25+25</f>
        <v>350</v>
      </c>
      <c r="J22" s="49">
        <v>350</v>
      </c>
      <c r="K22" s="49">
        <f t="shared" si="5"/>
        <v>0</v>
      </c>
      <c r="L22" s="49">
        <v>1</v>
      </c>
      <c r="N22" s="49">
        <v>2</v>
      </c>
      <c r="P22" s="49">
        <f t="shared" si="6"/>
        <v>3</v>
      </c>
      <c r="Q22" s="49">
        <v>100</v>
      </c>
      <c r="S22" s="49">
        <v>100</v>
      </c>
      <c r="T22" s="49">
        <f t="shared" si="12"/>
        <v>100</v>
      </c>
      <c r="U22" s="49">
        <f t="shared" si="10"/>
        <v>100</v>
      </c>
      <c r="AK22" t="s">
        <v>320</v>
      </c>
      <c r="AL22" t="s">
        <v>320</v>
      </c>
      <c r="AQ22" s="49">
        <f t="shared" si="11"/>
        <v>0</v>
      </c>
      <c r="AU22" s="49">
        <f t="shared" si="7"/>
        <v>0</v>
      </c>
    </row>
    <row r="23" spans="1:47" ht="15" hidden="1" x14ac:dyDescent="0.25">
      <c r="A23" s="49" t="s">
        <v>188</v>
      </c>
      <c r="B23" s="49" t="s">
        <v>174</v>
      </c>
      <c r="H23" s="51"/>
      <c r="M23" s="49">
        <v>1</v>
      </c>
      <c r="N23" s="49">
        <v>1</v>
      </c>
      <c r="P23" s="49">
        <f t="shared" si="6"/>
        <v>2</v>
      </c>
      <c r="Q23" s="49">
        <v>50</v>
      </c>
      <c r="S23" s="49">
        <v>50</v>
      </c>
      <c r="T23" s="49">
        <f t="shared" si="12"/>
        <v>50</v>
      </c>
      <c r="U23" s="49">
        <f t="shared" si="10"/>
        <v>50</v>
      </c>
      <c r="AK23" t="s">
        <v>320</v>
      </c>
      <c r="AL23" t="s">
        <v>320</v>
      </c>
      <c r="AQ23" s="49">
        <f t="shared" si="11"/>
        <v>0</v>
      </c>
      <c r="AU23" s="49">
        <f t="shared" si="7"/>
        <v>0</v>
      </c>
    </row>
    <row r="24" spans="1:47" ht="15" x14ac:dyDescent="0.25">
      <c r="A24" s="50" t="s">
        <v>362</v>
      </c>
      <c r="B24" s="49" t="s">
        <v>174</v>
      </c>
      <c r="C24" s="49">
        <v>0</v>
      </c>
      <c r="D24" s="49">
        <v>0</v>
      </c>
      <c r="E24" s="49">
        <v>0</v>
      </c>
      <c r="F24" s="49">
        <v>0</v>
      </c>
      <c r="G24" s="49">
        <v>1</v>
      </c>
      <c r="H24" s="51">
        <f t="shared" si="4"/>
        <v>1</v>
      </c>
      <c r="I24" s="49">
        <f t="shared" ref="I24:I27" si="13">H24*25</f>
        <v>25</v>
      </c>
      <c r="J24" s="49">
        <v>25</v>
      </c>
      <c r="K24" s="49">
        <f t="shared" si="5"/>
        <v>0</v>
      </c>
      <c r="L24" s="49">
        <v>1</v>
      </c>
      <c r="P24" s="49">
        <f t="shared" si="6"/>
        <v>1</v>
      </c>
      <c r="Q24" s="49">
        <v>25</v>
      </c>
      <c r="T24" s="49">
        <f t="shared" si="12"/>
        <v>0</v>
      </c>
      <c r="U24" s="49">
        <f t="shared" si="10"/>
        <v>0</v>
      </c>
      <c r="AI24" s="100">
        <f>Q24</f>
        <v>25</v>
      </c>
      <c r="AK24" t="s">
        <v>320</v>
      </c>
      <c r="AL24" t="s">
        <v>320</v>
      </c>
      <c r="AQ24" s="49">
        <f t="shared" si="11"/>
        <v>0</v>
      </c>
      <c r="AU24" s="49">
        <f t="shared" si="7"/>
        <v>0</v>
      </c>
    </row>
    <row r="25" spans="1:47" ht="15" hidden="1" x14ac:dyDescent="0.25">
      <c r="A25" s="50" t="s">
        <v>189</v>
      </c>
      <c r="B25" s="49" t="s">
        <v>174</v>
      </c>
      <c r="C25" s="49">
        <v>0</v>
      </c>
      <c r="D25" s="49">
        <v>0</v>
      </c>
      <c r="E25" s="49">
        <v>1</v>
      </c>
      <c r="F25" s="49">
        <v>2</v>
      </c>
      <c r="G25" s="49">
        <v>1</v>
      </c>
      <c r="H25" s="51">
        <f t="shared" si="4"/>
        <v>4</v>
      </c>
      <c r="I25" s="49">
        <f t="shared" si="13"/>
        <v>100</v>
      </c>
      <c r="J25" s="49">
        <v>100</v>
      </c>
      <c r="K25" s="49">
        <f t="shared" si="5"/>
        <v>0</v>
      </c>
      <c r="L25" s="49">
        <v>1</v>
      </c>
      <c r="N25" s="49">
        <v>1</v>
      </c>
      <c r="O25" s="49">
        <v>1</v>
      </c>
      <c r="P25" s="49">
        <f t="shared" si="6"/>
        <v>3</v>
      </c>
      <c r="Q25" s="49">
        <v>100</v>
      </c>
      <c r="S25" s="49">
        <v>100</v>
      </c>
      <c r="T25" s="49">
        <f t="shared" si="12"/>
        <v>100</v>
      </c>
      <c r="U25" s="49">
        <f t="shared" si="10"/>
        <v>100</v>
      </c>
      <c r="AK25" t="s">
        <v>320</v>
      </c>
      <c r="AL25" t="s">
        <v>320</v>
      </c>
      <c r="AQ25" s="49">
        <f t="shared" si="11"/>
        <v>0</v>
      </c>
      <c r="AU25" s="49">
        <f t="shared" si="7"/>
        <v>0</v>
      </c>
    </row>
    <row r="26" spans="1:47" ht="15" hidden="1" x14ac:dyDescent="0.25">
      <c r="A26" s="50" t="s">
        <v>190</v>
      </c>
      <c r="B26" s="49" t="s">
        <v>174</v>
      </c>
      <c r="C26" s="49">
        <v>0</v>
      </c>
      <c r="D26" s="49">
        <v>0</v>
      </c>
      <c r="E26" s="49">
        <v>1</v>
      </c>
      <c r="F26" s="49">
        <v>0</v>
      </c>
      <c r="G26" s="49">
        <v>1</v>
      </c>
      <c r="H26" s="51">
        <f t="shared" si="4"/>
        <v>2</v>
      </c>
      <c r="I26" s="49">
        <f t="shared" si="13"/>
        <v>50</v>
      </c>
      <c r="J26" s="59">
        <v>50</v>
      </c>
      <c r="K26" s="49">
        <f t="shared" si="5"/>
        <v>0</v>
      </c>
      <c r="M26" s="49">
        <v>2</v>
      </c>
      <c r="P26" s="49">
        <f t="shared" si="6"/>
        <v>2</v>
      </c>
      <c r="Q26" s="59">
        <v>160</v>
      </c>
      <c r="R26" s="59"/>
      <c r="S26" s="59">
        <v>160</v>
      </c>
      <c r="T26" s="49">
        <f t="shared" si="12"/>
        <v>160</v>
      </c>
      <c r="U26" s="49">
        <f t="shared" si="10"/>
        <v>160</v>
      </c>
      <c r="AD26" s="100">
        <v>345</v>
      </c>
      <c r="AK26" t="s">
        <v>320</v>
      </c>
      <c r="AL26" t="s">
        <v>320</v>
      </c>
      <c r="AM26" s="49" t="s">
        <v>365</v>
      </c>
      <c r="AO26" s="49">
        <v>225</v>
      </c>
      <c r="AP26" s="49">
        <v>120</v>
      </c>
      <c r="AQ26" s="49">
        <f t="shared" si="11"/>
        <v>345</v>
      </c>
      <c r="AU26" s="49">
        <f t="shared" si="7"/>
        <v>345</v>
      </c>
    </row>
    <row r="27" spans="1:47" ht="15" hidden="1" x14ac:dyDescent="0.25">
      <c r="A27" s="50" t="s">
        <v>191</v>
      </c>
      <c r="B27" s="49" t="s">
        <v>174</v>
      </c>
      <c r="C27" s="49">
        <v>0</v>
      </c>
      <c r="D27" s="49">
        <v>0</v>
      </c>
      <c r="E27" s="49">
        <v>0</v>
      </c>
      <c r="F27" s="49">
        <v>1</v>
      </c>
      <c r="G27" s="49">
        <v>0</v>
      </c>
      <c r="H27" s="51">
        <f t="shared" si="4"/>
        <v>1</v>
      </c>
      <c r="I27" s="49">
        <f t="shared" si="13"/>
        <v>25</v>
      </c>
      <c r="J27" s="49">
        <v>25</v>
      </c>
      <c r="K27" s="49">
        <f t="shared" si="5"/>
        <v>0</v>
      </c>
      <c r="L27" s="49">
        <v>1</v>
      </c>
      <c r="P27" s="49">
        <f t="shared" si="6"/>
        <v>1</v>
      </c>
      <c r="Q27" s="49">
        <v>25</v>
      </c>
      <c r="S27" s="49">
        <v>25</v>
      </c>
      <c r="T27" s="49">
        <f t="shared" si="12"/>
        <v>25</v>
      </c>
      <c r="U27" s="49">
        <f t="shared" si="10"/>
        <v>25</v>
      </c>
      <c r="AK27" t="s">
        <v>320</v>
      </c>
      <c r="AL27" t="s">
        <v>320</v>
      </c>
      <c r="AQ27" s="49">
        <f t="shared" si="11"/>
        <v>0</v>
      </c>
      <c r="AU27" s="49">
        <f t="shared" si="7"/>
        <v>0</v>
      </c>
    </row>
    <row r="28" spans="1:47" ht="15" hidden="1" x14ac:dyDescent="0.25">
      <c r="A28" s="49" t="s">
        <v>192</v>
      </c>
      <c r="B28" s="49" t="s">
        <v>177</v>
      </c>
      <c r="C28" s="49">
        <v>0</v>
      </c>
      <c r="D28" s="49">
        <v>0</v>
      </c>
      <c r="E28" s="49">
        <v>0</v>
      </c>
      <c r="F28" s="49">
        <v>1</v>
      </c>
      <c r="G28" s="49">
        <v>1</v>
      </c>
      <c r="H28" s="51">
        <f t="shared" si="4"/>
        <v>2</v>
      </c>
      <c r="I28" s="49">
        <f>H28*30</f>
        <v>60</v>
      </c>
      <c r="K28" s="49">
        <f t="shared" si="5"/>
        <v>60</v>
      </c>
      <c r="L28" s="49">
        <v>1</v>
      </c>
      <c r="P28" s="49">
        <f t="shared" si="6"/>
        <v>1</v>
      </c>
      <c r="Q28" s="49">
        <v>85</v>
      </c>
      <c r="T28" s="49">
        <f t="shared" si="12"/>
        <v>0</v>
      </c>
      <c r="U28" s="49">
        <f t="shared" si="10"/>
        <v>0</v>
      </c>
      <c r="W28" s="100">
        <v>85</v>
      </c>
      <c r="AK28" t="s">
        <v>320</v>
      </c>
      <c r="AL28" t="s">
        <v>320</v>
      </c>
      <c r="AQ28" s="49">
        <f t="shared" si="11"/>
        <v>0</v>
      </c>
      <c r="AU28" s="49">
        <f t="shared" si="7"/>
        <v>0</v>
      </c>
    </row>
    <row r="29" spans="1:47" ht="15" hidden="1" x14ac:dyDescent="0.25">
      <c r="A29" s="50" t="s">
        <v>193</v>
      </c>
      <c r="B29" s="49" t="s">
        <v>174</v>
      </c>
      <c r="C29" s="49">
        <v>0</v>
      </c>
      <c r="D29" s="49">
        <v>0</v>
      </c>
      <c r="E29" s="49">
        <v>0</v>
      </c>
      <c r="F29" s="49">
        <v>0</v>
      </c>
      <c r="G29" s="49">
        <v>1</v>
      </c>
      <c r="H29" s="51">
        <f t="shared" si="4"/>
        <v>1</v>
      </c>
      <c r="I29" s="49">
        <f t="shared" ref="I29:I30" si="14">H29*25</f>
        <v>25</v>
      </c>
      <c r="K29" s="49">
        <f t="shared" si="5"/>
        <v>25</v>
      </c>
      <c r="M29" s="49">
        <v>1</v>
      </c>
      <c r="N29" s="49">
        <v>1</v>
      </c>
      <c r="O29" s="49">
        <v>2</v>
      </c>
      <c r="P29" s="49">
        <f t="shared" si="6"/>
        <v>4</v>
      </c>
      <c r="Q29" s="49">
        <v>125</v>
      </c>
      <c r="S29" s="49">
        <v>125</v>
      </c>
      <c r="T29" s="49">
        <f t="shared" si="12"/>
        <v>125</v>
      </c>
      <c r="U29" s="49">
        <f t="shared" si="10"/>
        <v>125</v>
      </c>
      <c r="AK29" t="s">
        <v>320</v>
      </c>
      <c r="AL29" t="s">
        <v>320</v>
      </c>
      <c r="AN29" s="49" t="s">
        <v>366</v>
      </c>
      <c r="AQ29" s="49">
        <f t="shared" si="11"/>
        <v>0</v>
      </c>
      <c r="AU29" s="49">
        <f t="shared" si="7"/>
        <v>0</v>
      </c>
    </row>
    <row r="30" spans="1:47" ht="15" hidden="1" x14ac:dyDescent="0.25">
      <c r="A30" s="49" t="s">
        <v>194</v>
      </c>
      <c r="B30" s="49" t="s">
        <v>174</v>
      </c>
      <c r="C30" s="49">
        <v>1</v>
      </c>
      <c r="D30" s="49">
        <v>2</v>
      </c>
      <c r="E30" s="49">
        <v>0</v>
      </c>
      <c r="F30" s="49">
        <v>0</v>
      </c>
      <c r="G30" s="49">
        <v>0</v>
      </c>
      <c r="H30" s="51">
        <f t="shared" si="4"/>
        <v>3</v>
      </c>
      <c r="I30" s="49">
        <f t="shared" si="14"/>
        <v>75</v>
      </c>
      <c r="J30" s="49">
        <v>75</v>
      </c>
      <c r="K30" s="49">
        <f t="shared" si="5"/>
        <v>0</v>
      </c>
      <c r="N30" s="49">
        <v>2</v>
      </c>
      <c r="P30" s="49">
        <f t="shared" si="6"/>
        <v>2</v>
      </c>
      <c r="Q30" s="49">
        <v>75</v>
      </c>
      <c r="S30" s="49">
        <v>75</v>
      </c>
      <c r="T30" s="49">
        <f t="shared" si="12"/>
        <v>75</v>
      </c>
      <c r="U30" s="49">
        <f t="shared" si="10"/>
        <v>75</v>
      </c>
      <c r="Z30" s="100" t="s">
        <v>16</v>
      </c>
      <c r="AA30" s="100">
        <v>230</v>
      </c>
      <c r="AG30" s="100">
        <v>100</v>
      </c>
      <c r="AK30" t="s">
        <v>320</v>
      </c>
      <c r="AL30" t="s">
        <v>320</v>
      </c>
      <c r="AO30" s="49">
        <f>150+100</f>
        <v>250</v>
      </c>
      <c r="AP30" s="49">
        <v>80</v>
      </c>
      <c r="AQ30" s="49">
        <f t="shared" si="11"/>
        <v>330</v>
      </c>
      <c r="AU30" s="49">
        <f t="shared" si="7"/>
        <v>330</v>
      </c>
    </row>
    <row r="31" spans="1:47" ht="15" hidden="1" x14ac:dyDescent="0.25">
      <c r="A31" s="50" t="s">
        <v>195</v>
      </c>
      <c r="B31" s="49" t="s">
        <v>174</v>
      </c>
      <c r="C31" s="49">
        <v>2</v>
      </c>
      <c r="D31" s="49">
        <v>0</v>
      </c>
      <c r="E31" s="49">
        <v>2</v>
      </c>
      <c r="F31" s="49">
        <v>1</v>
      </c>
      <c r="G31" s="49">
        <v>1</v>
      </c>
      <c r="H31" s="51">
        <f t="shared" si="4"/>
        <v>6</v>
      </c>
      <c r="I31" s="49">
        <f>H31*25+25</f>
        <v>175</v>
      </c>
      <c r="J31" s="49">
        <v>175</v>
      </c>
      <c r="K31" s="49">
        <f t="shared" si="5"/>
        <v>0</v>
      </c>
      <c r="L31" s="49">
        <v>1</v>
      </c>
      <c r="N31" s="49">
        <v>1</v>
      </c>
      <c r="O31" s="49">
        <v>1</v>
      </c>
      <c r="P31" s="49">
        <f t="shared" si="6"/>
        <v>3</v>
      </c>
      <c r="Q31" s="49">
        <v>75</v>
      </c>
      <c r="S31" s="49">
        <v>75</v>
      </c>
      <c r="T31" s="49">
        <f t="shared" si="12"/>
        <v>75</v>
      </c>
      <c r="U31" s="49">
        <f t="shared" si="10"/>
        <v>75</v>
      </c>
      <c r="V31" s="49">
        <v>0</v>
      </c>
      <c r="W31" s="100">
        <v>0</v>
      </c>
      <c r="X31" s="100">
        <v>0</v>
      </c>
      <c r="Y31" s="100">
        <v>0</v>
      </c>
      <c r="Z31" s="100">
        <v>0</v>
      </c>
      <c r="AA31" s="100">
        <v>0</v>
      </c>
      <c r="AB31" s="100">
        <v>0</v>
      </c>
      <c r="AC31" s="100">
        <v>0</v>
      </c>
      <c r="AD31" s="100">
        <v>0</v>
      </c>
      <c r="AE31" s="100">
        <v>0</v>
      </c>
      <c r="AF31" s="100">
        <v>0</v>
      </c>
      <c r="AG31" s="100">
        <v>0</v>
      </c>
      <c r="AH31" s="100">
        <v>0</v>
      </c>
      <c r="AI31" s="100">
        <v>0</v>
      </c>
      <c r="AK31" t="s">
        <v>320</v>
      </c>
      <c r="AL31" t="s">
        <v>320</v>
      </c>
      <c r="AQ31" s="49">
        <f t="shared" si="11"/>
        <v>0</v>
      </c>
      <c r="AU31" s="49">
        <f t="shared" si="7"/>
        <v>0</v>
      </c>
    </row>
    <row r="32" spans="1:47" ht="15" hidden="1" x14ac:dyDescent="0.25">
      <c r="A32" s="50" t="s">
        <v>504</v>
      </c>
      <c r="B32" s="49" t="str">
        <f>B31</f>
        <v>Level 1</v>
      </c>
      <c r="H32" s="51"/>
      <c r="R32" s="49">
        <v>50</v>
      </c>
      <c r="AB32" s="100">
        <v>50</v>
      </c>
      <c r="AK32"/>
      <c r="AL32"/>
      <c r="AU32" s="49">
        <f t="shared" si="7"/>
        <v>0</v>
      </c>
    </row>
    <row r="33" spans="1:47" ht="15" hidden="1" x14ac:dyDescent="0.25">
      <c r="A33" s="49" t="s">
        <v>143</v>
      </c>
      <c r="B33" s="52" t="s">
        <v>174</v>
      </c>
      <c r="C33" s="49">
        <v>0</v>
      </c>
      <c r="D33" s="49">
        <v>1</v>
      </c>
      <c r="E33" s="49">
        <v>1</v>
      </c>
      <c r="F33" s="49">
        <v>0</v>
      </c>
      <c r="G33" s="49">
        <v>1</v>
      </c>
      <c r="H33" s="51">
        <f t="shared" si="4"/>
        <v>3</v>
      </c>
      <c r="I33" s="51">
        <v>75</v>
      </c>
      <c r="J33" s="51">
        <v>0</v>
      </c>
      <c r="K33" s="49">
        <f t="shared" si="5"/>
        <v>75</v>
      </c>
      <c r="P33" s="49">
        <f t="shared" si="6"/>
        <v>0</v>
      </c>
      <c r="Q33" s="49">
        <v>75</v>
      </c>
      <c r="T33" s="49">
        <f t="shared" ref="T33:T59" si="15">S33+R33</f>
        <v>0</v>
      </c>
      <c r="U33" s="49">
        <f>T33</f>
        <v>0</v>
      </c>
      <c r="AF33" s="100">
        <v>75</v>
      </c>
      <c r="AI33" s="100">
        <v>0</v>
      </c>
      <c r="AK33" t="s">
        <v>320</v>
      </c>
      <c r="AL33" t="s">
        <v>320</v>
      </c>
      <c r="AM33" s="49" t="s">
        <v>174</v>
      </c>
      <c r="AQ33" s="49">
        <f t="shared" si="11"/>
        <v>0</v>
      </c>
      <c r="AU33" s="49">
        <f t="shared" si="7"/>
        <v>0</v>
      </c>
    </row>
    <row r="34" spans="1:47" ht="15" hidden="1" x14ac:dyDescent="0.25">
      <c r="A34" s="49" t="s">
        <v>196</v>
      </c>
      <c r="B34" s="49" t="s">
        <v>174</v>
      </c>
      <c r="C34" s="49">
        <v>0</v>
      </c>
      <c r="D34" s="49">
        <v>0</v>
      </c>
      <c r="E34" s="49">
        <v>0</v>
      </c>
      <c r="F34" s="49">
        <v>0</v>
      </c>
      <c r="G34" s="49">
        <v>2</v>
      </c>
      <c r="H34" s="51">
        <f t="shared" si="4"/>
        <v>2</v>
      </c>
      <c r="I34" s="49">
        <f t="shared" ref="I34:I36" si="16">H34*25</f>
        <v>50</v>
      </c>
      <c r="J34" s="49">
        <v>50</v>
      </c>
      <c r="K34" s="49">
        <f t="shared" si="5"/>
        <v>0</v>
      </c>
      <c r="L34" s="49">
        <v>2</v>
      </c>
      <c r="N34" s="49">
        <v>1</v>
      </c>
      <c r="O34" s="49">
        <v>2</v>
      </c>
      <c r="P34" s="49">
        <f t="shared" si="6"/>
        <v>5</v>
      </c>
      <c r="Q34" s="49">
        <v>150</v>
      </c>
      <c r="S34" s="49">
        <v>150</v>
      </c>
      <c r="T34" s="49">
        <f t="shared" si="15"/>
        <v>150</v>
      </c>
      <c r="U34" s="49">
        <f>T34+AQ34</f>
        <v>205</v>
      </c>
      <c r="V34" s="49">
        <v>55</v>
      </c>
      <c r="W34" s="100">
        <v>0</v>
      </c>
      <c r="AK34" t="s">
        <v>320</v>
      </c>
      <c r="AL34" t="s">
        <v>320</v>
      </c>
      <c r="AO34" s="49">
        <v>25</v>
      </c>
      <c r="AP34" s="49">
        <v>30</v>
      </c>
      <c r="AQ34" s="49">
        <f t="shared" si="11"/>
        <v>55</v>
      </c>
      <c r="AU34" s="49">
        <f t="shared" si="7"/>
        <v>55</v>
      </c>
    </row>
    <row r="35" spans="1:47" ht="15" hidden="1" x14ac:dyDescent="0.25">
      <c r="A35" s="49" t="s">
        <v>367</v>
      </c>
      <c r="B35" s="49" t="s">
        <v>174</v>
      </c>
      <c r="C35" s="49">
        <v>1</v>
      </c>
      <c r="D35" s="49">
        <v>0</v>
      </c>
      <c r="E35" s="49">
        <v>2</v>
      </c>
      <c r="F35" s="49">
        <v>4</v>
      </c>
      <c r="G35" s="49">
        <v>0</v>
      </c>
      <c r="H35" s="51">
        <f t="shared" si="4"/>
        <v>7</v>
      </c>
      <c r="I35" s="49">
        <f>H35*25+25</f>
        <v>200</v>
      </c>
      <c r="J35" s="49">
        <v>200</v>
      </c>
      <c r="K35" s="49">
        <f t="shared" si="5"/>
        <v>0</v>
      </c>
      <c r="L35" s="49">
        <v>1</v>
      </c>
      <c r="M35" s="49">
        <v>1</v>
      </c>
      <c r="P35" s="49">
        <f t="shared" si="6"/>
        <v>2</v>
      </c>
      <c r="Q35" s="49">
        <v>110</v>
      </c>
      <c r="T35" s="49">
        <f t="shared" si="15"/>
        <v>0</v>
      </c>
      <c r="U35" s="49">
        <f t="shared" ref="U35:U40" si="17">T35</f>
        <v>0</v>
      </c>
      <c r="AB35" s="100">
        <v>110</v>
      </c>
      <c r="AI35" s="100">
        <v>0</v>
      </c>
      <c r="AK35" t="s">
        <v>320</v>
      </c>
      <c r="AL35" t="s">
        <v>320</v>
      </c>
      <c r="AM35" s="49" t="s">
        <v>368</v>
      </c>
      <c r="AQ35" s="49">
        <f t="shared" si="11"/>
        <v>0</v>
      </c>
      <c r="AU35" s="49">
        <f t="shared" si="7"/>
        <v>0</v>
      </c>
    </row>
    <row r="36" spans="1:47" ht="15" hidden="1" x14ac:dyDescent="0.25">
      <c r="A36" s="49" t="s">
        <v>247</v>
      </c>
      <c r="B36" s="49" t="s">
        <v>174</v>
      </c>
      <c r="C36" s="49">
        <v>0</v>
      </c>
      <c r="D36" s="49">
        <v>0</v>
      </c>
      <c r="E36" s="49">
        <v>1</v>
      </c>
      <c r="F36" s="49">
        <v>1</v>
      </c>
      <c r="G36" s="49">
        <v>0</v>
      </c>
      <c r="H36" s="51">
        <f t="shared" si="4"/>
        <v>2</v>
      </c>
      <c r="I36" s="49">
        <f t="shared" si="16"/>
        <v>50</v>
      </c>
      <c r="J36" s="49">
        <v>50</v>
      </c>
      <c r="K36" s="49">
        <f t="shared" si="5"/>
        <v>0</v>
      </c>
      <c r="P36" s="49">
        <f t="shared" si="6"/>
        <v>0</v>
      </c>
      <c r="Q36" s="49">
        <v>0</v>
      </c>
      <c r="T36" s="49">
        <f t="shared" si="15"/>
        <v>0</v>
      </c>
      <c r="U36" s="49">
        <f t="shared" si="17"/>
        <v>0</v>
      </c>
      <c r="AK36" t="s">
        <v>320</v>
      </c>
      <c r="AL36" t="s">
        <v>320</v>
      </c>
      <c r="AQ36" s="49">
        <f t="shared" si="11"/>
        <v>0</v>
      </c>
      <c r="AU36" s="49">
        <f t="shared" si="7"/>
        <v>0</v>
      </c>
    </row>
    <row r="37" spans="1:47" ht="15" hidden="1" x14ac:dyDescent="0.25">
      <c r="A37" s="50" t="s">
        <v>197</v>
      </c>
      <c r="B37" s="49" t="s">
        <v>174</v>
      </c>
      <c r="C37" s="49">
        <v>0</v>
      </c>
      <c r="D37" s="49">
        <v>0</v>
      </c>
      <c r="E37" s="49">
        <v>2</v>
      </c>
      <c r="F37" s="49">
        <v>1</v>
      </c>
      <c r="G37" s="49">
        <v>2</v>
      </c>
      <c r="H37" s="51">
        <f t="shared" si="4"/>
        <v>5</v>
      </c>
      <c r="I37" s="49">
        <f>H37*25+25</f>
        <v>150</v>
      </c>
      <c r="J37" s="49">
        <v>175</v>
      </c>
      <c r="K37" s="49">
        <f t="shared" si="5"/>
        <v>-25</v>
      </c>
      <c r="L37" s="49">
        <v>2</v>
      </c>
      <c r="M37" s="49">
        <v>1</v>
      </c>
      <c r="N37" s="49">
        <v>2</v>
      </c>
      <c r="O37" s="49">
        <v>1</v>
      </c>
      <c r="P37" s="49">
        <v>9</v>
      </c>
      <c r="Q37" s="49">
        <v>370</v>
      </c>
      <c r="S37" s="49">
        <v>370</v>
      </c>
      <c r="T37" s="49">
        <f t="shared" si="15"/>
        <v>370</v>
      </c>
      <c r="U37" s="49">
        <f t="shared" si="17"/>
        <v>370</v>
      </c>
      <c r="AK37" t="s">
        <v>320</v>
      </c>
      <c r="AL37" t="s">
        <v>320</v>
      </c>
      <c r="AM37" s="49" t="s">
        <v>369</v>
      </c>
      <c r="AQ37" s="49">
        <f t="shared" si="11"/>
        <v>0</v>
      </c>
      <c r="AU37" s="49">
        <f t="shared" si="7"/>
        <v>0</v>
      </c>
    </row>
    <row r="38" spans="1:47" ht="15" hidden="1" x14ac:dyDescent="0.25">
      <c r="A38" s="50" t="s">
        <v>198</v>
      </c>
      <c r="B38" s="49" t="s">
        <v>174</v>
      </c>
      <c r="C38" s="49">
        <v>0</v>
      </c>
      <c r="D38" s="49">
        <v>0</v>
      </c>
      <c r="E38" s="49">
        <v>1</v>
      </c>
      <c r="F38" s="49">
        <v>3</v>
      </c>
      <c r="G38" s="49">
        <v>1</v>
      </c>
      <c r="H38" s="51">
        <f t="shared" si="4"/>
        <v>5</v>
      </c>
      <c r="I38" s="49">
        <f>H38*25+25</f>
        <v>150</v>
      </c>
      <c r="J38" s="49">
        <v>150</v>
      </c>
      <c r="K38" s="49">
        <f t="shared" si="5"/>
        <v>0</v>
      </c>
      <c r="M38" s="49">
        <v>1</v>
      </c>
      <c r="P38" s="49">
        <f>SUM(L38:O38)</f>
        <v>1</v>
      </c>
      <c r="Q38" s="49">
        <v>25</v>
      </c>
      <c r="S38" s="49">
        <v>25</v>
      </c>
      <c r="T38" s="49">
        <f t="shared" si="15"/>
        <v>25</v>
      </c>
      <c r="U38" s="49">
        <f t="shared" si="17"/>
        <v>25</v>
      </c>
      <c r="AK38" t="s">
        <v>320</v>
      </c>
      <c r="AL38" t="s">
        <v>320</v>
      </c>
      <c r="AQ38" s="49">
        <f t="shared" si="11"/>
        <v>0</v>
      </c>
      <c r="AU38" s="49">
        <f t="shared" si="7"/>
        <v>0</v>
      </c>
    </row>
    <row r="39" spans="1:47" ht="15" hidden="1" x14ac:dyDescent="0.25">
      <c r="A39" s="49" t="s">
        <v>370</v>
      </c>
      <c r="B39" s="49" t="s">
        <v>174</v>
      </c>
      <c r="C39" s="49">
        <v>0</v>
      </c>
      <c r="D39" s="49">
        <v>1</v>
      </c>
      <c r="E39" s="49">
        <v>0</v>
      </c>
      <c r="F39" s="49">
        <v>0</v>
      </c>
      <c r="G39" s="49">
        <v>0</v>
      </c>
      <c r="H39" s="51">
        <f>SUM(C39:G39)</f>
        <v>1</v>
      </c>
      <c r="K39" s="49">
        <f t="shared" si="5"/>
        <v>0</v>
      </c>
      <c r="P39" s="49">
        <f t="shared" si="6"/>
        <v>0</v>
      </c>
      <c r="Q39" s="49">
        <v>0</v>
      </c>
      <c r="R39" s="49">
        <v>25</v>
      </c>
      <c r="S39" s="49">
        <v>25</v>
      </c>
      <c r="T39" s="49">
        <f>S39</f>
        <v>25</v>
      </c>
      <c r="U39" s="49">
        <f t="shared" si="17"/>
        <v>25</v>
      </c>
      <c r="AK39" t="s">
        <v>320</v>
      </c>
      <c r="AL39" t="s">
        <v>320</v>
      </c>
      <c r="AQ39" s="49">
        <f t="shared" si="11"/>
        <v>0</v>
      </c>
      <c r="AU39" s="49">
        <f t="shared" si="7"/>
        <v>0</v>
      </c>
    </row>
    <row r="40" spans="1:47" ht="15" hidden="1" x14ac:dyDescent="0.25">
      <c r="A40" s="50" t="s">
        <v>199</v>
      </c>
      <c r="B40" s="49" t="s">
        <v>177</v>
      </c>
      <c r="C40" s="49">
        <v>1</v>
      </c>
      <c r="D40" s="49">
        <v>1</v>
      </c>
      <c r="E40" s="49">
        <v>0</v>
      </c>
      <c r="F40" s="49">
        <v>0</v>
      </c>
      <c r="G40" s="49">
        <v>0</v>
      </c>
      <c r="H40" s="51">
        <f t="shared" si="4"/>
        <v>2</v>
      </c>
      <c r="I40" s="51">
        <v>60</v>
      </c>
      <c r="J40" s="51">
        <v>0</v>
      </c>
      <c r="K40" s="49">
        <f t="shared" si="5"/>
        <v>60</v>
      </c>
      <c r="N40" s="49">
        <v>1</v>
      </c>
      <c r="P40" s="49">
        <f t="shared" si="6"/>
        <v>1</v>
      </c>
      <c r="Q40" s="51">
        <v>90</v>
      </c>
      <c r="R40" s="51">
        <v>0</v>
      </c>
      <c r="S40" s="51">
        <v>90</v>
      </c>
      <c r="T40" s="49">
        <f t="shared" si="15"/>
        <v>90</v>
      </c>
      <c r="U40" s="49">
        <f t="shared" si="17"/>
        <v>90</v>
      </c>
      <c r="W40" s="100">
        <v>0</v>
      </c>
      <c r="AK40" t="s">
        <v>320</v>
      </c>
      <c r="AL40" t="s">
        <v>320</v>
      </c>
      <c r="AQ40" s="49">
        <f t="shared" si="11"/>
        <v>0</v>
      </c>
      <c r="AU40" s="49">
        <f t="shared" si="7"/>
        <v>0</v>
      </c>
    </row>
    <row r="41" spans="1:47" ht="15" hidden="1" x14ac:dyDescent="0.25">
      <c r="A41" s="50" t="s">
        <v>200</v>
      </c>
      <c r="B41" s="49" t="s">
        <v>174</v>
      </c>
      <c r="C41" s="49">
        <v>0</v>
      </c>
      <c r="D41" s="49">
        <v>2</v>
      </c>
      <c r="E41" s="49">
        <v>0</v>
      </c>
      <c r="F41" s="49">
        <v>0</v>
      </c>
      <c r="G41" s="49">
        <v>0</v>
      </c>
      <c r="H41" s="51">
        <f t="shared" si="4"/>
        <v>2</v>
      </c>
      <c r="I41" s="51">
        <v>50</v>
      </c>
      <c r="J41" s="51">
        <v>0</v>
      </c>
      <c r="K41" s="49">
        <f t="shared" si="5"/>
        <v>50</v>
      </c>
      <c r="M41" s="49">
        <v>1</v>
      </c>
      <c r="P41" s="49">
        <f t="shared" si="6"/>
        <v>1</v>
      </c>
      <c r="Q41" s="49">
        <v>75</v>
      </c>
      <c r="S41" s="49">
        <v>75</v>
      </c>
      <c r="T41" s="49">
        <f t="shared" si="15"/>
        <v>75</v>
      </c>
      <c r="U41" s="49">
        <f>T41+V41</f>
        <v>125</v>
      </c>
      <c r="V41" s="49">
        <v>50</v>
      </c>
      <c r="AD41" s="100">
        <v>125</v>
      </c>
      <c r="AK41" t="s">
        <v>320</v>
      </c>
      <c r="AL41" t="s">
        <v>320</v>
      </c>
      <c r="AO41" s="49">
        <f>25+100</f>
        <v>125</v>
      </c>
      <c r="AP41" s="49">
        <f>25+25</f>
        <v>50</v>
      </c>
      <c r="AQ41" s="49">
        <f t="shared" si="11"/>
        <v>175</v>
      </c>
      <c r="AU41" s="49">
        <f t="shared" si="7"/>
        <v>175</v>
      </c>
    </row>
    <row r="42" spans="1:47" ht="15" hidden="1" x14ac:dyDescent="0.25">
      <c r="A42" s="50" t="s">
        <v>201</v>
      </c>
      <c r="B42" s="49" t="s">
        <v>177</v>
      </c>
      <c r="H42" s="51"/>
      <c r="N42" s="49">
        <v>1</v>
      </c>
      <c r="P42" s="49">
        <f t="shared" si="6"/>
        <v>1</v>
      </c>
      <c r="Q42" s="51">
        <v>30</v>
      </c>
      <c r="R42" s="51"/>
      <c r="S42" s="51">
        <v>30</v>
      </c>
      <c r="T42" s="49">
        <f t="shared" si="15"/>
        <v>30</v>
      </c>
      <c r="U42" s="49">
        <f t="shared" ref="U42:U60" si="18">T42</f>
        <v>30</v>
      </c>
      <c r="AK42" t="s">
        <v>320</v>
      </c>
      <c r="AL42" t="s">
        <v>320</v>
      </c>
      <c r="AQ42" s="49">
        <f t="shared" si="11"/>
        <v>0</v>
      </c>
      <c r="AU42" s="49">
        <f t="shared" si="7"/>
        <v>0</v>
      </c>
    </row>
    <row r="43" spans="1:47" ht="15" hidden="1" x14ac:dyDescent="0.25">
      <c r="A43" s="49" t="s">
        <v>142</v>
      </c>
      <c r="B43" s="49" t="s">
        <v>174</v>
      </c>
      <c r="C43" s="49">
        <v>0</v>
      </c>
      <c r="D43" s="49">
        <v>0</v>
      </c>
      <c r="E43" s="49">
        <v>0</v>
      </c>
      <c r="F43" s="49">
        <v>1</v>
      </c>
      <c r="G43" s="49">
        <v>0</v>
      </c>
      <c r="H43" s="51">
        <f t="shared" si="4"/>
        <v>1</v>
      </c>
      <c r="I43" s="49">
        <f>H43*25</f>
        <v>25</v>
      </c>
      <c r="J43" s="49">
        <v>25</v>
      </c>
      <c r="K43" s="49">
        <f t="shared" si="5"/>
        <v>0</v>
      </c>
      <c r="P43" s="49">
        <f t="shared" si="6"/>
        <v>0</v>
      </c>
      <c r="Q43" s="49">
        <v>0</v>
      </c>
      <c r="T43" s="49">
        <f t="shared" si="15"/>
        <v>0</v>
      </c>
      <c r="U43" s="49">
        <f t="shared" si="18"/>
        <v>0</v>
      </c>
      <c r="AK43" t="s">
        <v>320</v>
      </c>
      <c r="AL43" t="s">
        <v>320</v>
      </c>
      <c r="AQ43" s="49">
        <f t="shared" si="11"/>
        <v>0</v>
      </c>
      <c r="AU43" s="49">
        <f t="shared" si="7"/>
        <v>0</v>
      </c>
    </row>
    <row r="44" spans="1:47" ht="15" x14ac:dyDescent="0.25">
      <c r="A44" s="49" t="s">
        <v>371</v>
      </c>
      <c r="B44" s="49" t="s">
        <v>174</v>
      </c>
      <c r="C44" s="49">
        <v>0</v>
      </c>
      <c r="D44" s="49">
        <v>0</v>
      </c>
      <c r="E44" s="49">
        <v>0</v>
      </c>
      <c r="F44" s="49">
        <v>0</v>
      </c>
      <c r="G44" s="49">
        <v>1</v>
      </c>
      <c r="H44" s="51">
        <f t="shared" si="4"/>
        <v>1</v>
      </c>
      <c r="I44" s="49">
        <f>H44*25</f>
        <v>25</v>
      </c>
      <c r="K44" s="49">
        <f t="shared" si="5"/>
        <v>25</v>
      </c>
      <c r="P44" s="49">
        <f t="shared" si="6"/>
        <v>0</v>
      </c>
      <c r="Q44" s="51">
        <v>25</v>
      </c>
      <c r="R44" s="51"/>
      <c r="S44" s="51"/>
      <c r="T44" s="49">
        <f t="shared" si="15"/>
        <v>0</v>
      </c>
      <c r="U44" s="49">
        <f t="shared" si="18"/>
        <v>0</v>
      </c>
      <c r="AI44" s="100">
        <f>Q44</f>
        <v>25</v>
      </c>
      <c r="AK44" t="s">
        <v>320</v>
      </c>
      <c r="AL44" t="s">
        <v>320</v>
      </c>
      <c r="AQ44" s="49">
        <f t="shared" si="11"/>
        <v>0</v>
      </c>
      <c r="AU44" s="49">
        <f t="shared" si="7"/>
        <v>0</v>
      </c>
    </row>
    <row r="45" spans="1:47" ht="15" hidden="1" x14ac:dyDescent="0.25">
      <c r="A45" s="49" t="s">
        <v>202</v>
      </c>
      <c r="B45" s="49" t="s">
        <v>203</v>
      </c>
      <c r="C45" s="49">
        <v>0</v>
      </c>
      <c r="D45" s="49">
        <v>0</v>
      </c>
      <c r="E45" s="49">
        <v>1</v>
      </c>
      <c r="F45" s="49">
        <v>0</v>
      </c>
      <c r="G45" s="49">
        <v>0</v>
      </c>
      <c r="H45" s="51">
        <f t="shared" si="4"/>
        <v>1</v>
      </c>
      <c r="I45" s="49">
        <f>H45*40</f>
        <v>40</v>
      </c>
      <c r="J45" s="49">
        <v>40</v>
      </c>
      <c r="K45" s="49">
        <f t="shared" si="5"/>
        <v>0</v>
      </c>
      <c r="N45" s="49">
        <v>2</v>
      </c>
      <c r="O45" s="49">
        <v>1</v>
      </c>
      <c r="P45" s="49">
        <f t="shared" si="6"/>
        <v>3</v>
      </c>
      <c r="Q45" s="49">
        <v>120</v>
      </c>
      <c r="R45" s="49">
        <v>40</v>
      </c>
      <c r="S45" s="49">
        <v>160</v>
      </c>
      <c r="T45" s="49">
        <f>S45</f>
        <v>160</v>
      </c>
      <c r="U45" s="49">
        <f t="shared" si="18"/>
        <v>160</v>
      </c>
      <c r="AK45" t="s">
        <v>320</v>
      </c>
      <c r="AL45" t="s">
        <v>320</v>
      </c>
      <c r="AQ45" s="49">
        <f t="shared" si="11"/>
        <v>0</v>
      </c>
      <c r="AU45" s="49">
        <f t="shared" si="7"/>
        <v>0</v>
      </c>
    </row>
    <row r="46" spans="1:47" ht="15" hidden="1" x14ac:dyDescent="0.25">
      <c r="A46" s="49" t="s">
        <v>204</v>
      </c>
      <c r="B46" s="49" t="s">
        <v>174</v>
      </c>
      <c r="C46" s="49">
        <v>0</v>
      </c>
      <c r="D46" s="49">
        <v>0</v>
      </c>
      <c r="E46" s="49">
        <v>0</v>
      </c>
      <c r="F46" s="49">
        <v>1</v>
      </c>
      <c r="G46" s="49">
        <v>0</v>
      </c>
      <c r="H46" s="51">
        <f t="shared" si="4"/>
        <v>1</v>
      </c>
      <c r="I46" s="49">
        <f t="shared" ref="I46:I52" si="19">H46*25</f>
        <v>25</v>
      </c>
      <c r="K46" s="49">
        <f t="shared" si="5"/>
        <v>25</v>
      </c>
      <c r="P46" s="49">
        <f t="shared" si="6"/>
        <v>0</v>
      </c>
      <c r="Q46" s="51">
        <v>25</v>
      </c>
      <c r="R46" s="51"/>
      <c r="S46" s="51">
        <v>25</v>
      </c>
      <c r="T46" s="49">
        <f t="shared" si="15"/>
        <v>25</v>
      </c>
      <c r="U46" s="49">
        <f t="shared" si="18"/>
        <v>25</v>
      </c>
      <c r="AK46" t="s">
        <v>320</v>
      </c>
      <c r="AL46" t="s">
        <v>320</v>
      </c>
      <c r="AQ46" s="49">
        <f t="shared" si="11"/>
        <v>0</v>
      </c>
      <c r="AU46" s="49">
        <f t="shared" si="7"/>
        <v>0</v>
      </c>
    </row>
    <row r="47" spans="1:47" ht="15" hidden="1" x14ac:dyDescent="0.25">
      <c r="A47" s="50" t="s">
        <v>205</v>
      </c>
      <c r="B47" s="49" t="s">
        <v>174</v>
      </c>
      <c r="H47" s="51"/>
      <c r="K47" s="49">
        <f t="shared" si="5"/>
        <v>0</v>
      </c>
      <c r="M47" s="49">
        <v>2</v>
      </c>
      <c r="P47" s="49">
        <f t="shared" si="6"/>
        <v>2</v>
      </c>
      <c r="Q47" s="51">
        <v>162.5</v>
      </c>
      <c r="R47" s="51"/>
      <c r="S47" s="51">
        <v>162</v>
      </c>
      <c r="T47" s="49">
        <f t="shared" si="15"/>
        <v>162</v>
      </c>
      <c r="U47" s="49">
        <f t="shared" si="18"/>
        <v>162</v>
      </c>
      <c r="AD47" s="100">
        <v>50</v>
      </c>
      <c r="AK47" t="s">
        <v>320</v>
      </c>
      <c r="AL47" t="s">
        <v>320</v>
      </c>
      <c r="AM47" s="49" t="s">
        <v>372</v>
      </c>
      <c r="AO47" s="49">
        <v>25</v>
      </c>
      <c r="AP47" s="49">
        <v>25</v>
      </c>
      <c r="AQ47" s="49">
        <f t="shared" si="11"/>
        <v>50</v>
      </c>
      <c r="AU47" s="49">
        <f t="shared" si="7"/>
        <v>50</v>
      </c>
    </row>
    <row r="48" spans="1:47" ht="15" hidden="1" x14ac:dyDescent="0.25">
      <c r="A48" s="50" t="s">
        <v>373</v>
      </c>
      <c r="B48" s="49" t="s">
        <v>174</v>
      </c>
      <c r="C48" s="49">
        <v>1</v>
      </c>
      <c r="D48" s="49">
        <v>0</v>
      </c>
      <c r="E48" s="49">
        <v>3</v>
      </c>
      <c r="F48" s="49">
        <v>2</v>
      </c>
      <c r="G48" s="49">
        <v>0</v>
      </c>
      <c r="H48" s="51">
        <f t="shared" si="4"/>
        <v>6</v>
      </c>
      <c r="I48" s="49">
        <f>H48*25+25</f>
        <v>175</v>
      </c>
      <c r="J48" s="49">
        <v>175</v>
      </c>
      <c r="K48" s="49">
        <f t="shared" si="5"/>
        <v>0</v>
      </c>
      <c r="L48" s="49">
        <v>1</v>
      </c>
      <c r="M48" s="49">
        <v>1</v>
      </c>
      <c r="O48" s="49">
        <v>2</v>
      </c>
      <c r="P48" s="49">
        <f t="shared" si="6"/>
        <v>4</v>
      </c>
      <c r="Q48" s="51">
        <v>125</v>
      </c>
      <c r="R48" s="51"/>
      <c r="S48" s="51"/>
      <c r="T48" s="49">
        <f t="shared" si="15"/>
        <v>0</v>
      </c>
      <c r="U48" s="49">
        <f t="shared" si="18"/>
        <v>0</v>
      </c>
      <c r="AE48" s="100">
        <v>125</v>
      </c>
      <c r="AI48" s="100">
        <v>0</v>
      </c>
      <c r="AK48" t="s">
        <v>320</v>
      </c>
      <c r="AL48" t="s">
        <v>320</v>
      </c>
      <c r="AQ48" s="49">
        <f t="shared" si="11"/>
        <v>0</v>
      </c>
      <c r="AU48" s="49">
        <f t="shared" si="7"/>
        <v>0</v>
      </c>
    </row>
    <row r="49" spans="1:47" ht="15" x14ac:dyDescent="0.25">
      <c r="A49" s="49" t="s">
        <v>206</v>
      </c>
      <c r="B49" s="49" t="s">
        <v>174</v>
      </c>
      <c r="C49" s="49">
        <v>0</v>
      </c>
      <c r="D49" s="49">
        <v>0</v>
      </c>
      <c r="E49" s="49">
        <v>0</v>
      </c>
      <c r="F49" s="49">
        <v>3</v>
      </c>
      <c r="G49" s="49">
        <v>2</v>
      </c>
      <c r="H49" s="51">
        <f t="shared" si="4"/>
        <v>5</v>
      </c>
      <c r="I49" s="49">
        <f>H49*25+25</f>
        <v>150</v>
      </c>
      <c r="J49" s="49">
        <v>125</v>
      </c>
      <c r="K49" s="49">
        <v>25</v>
      </c>
      <c r="L49" s="49">
        <v>1</v>
      </c>
      <c r="P49" s="49">
        <f t="shared" si="6"/>
        <v>1</v>
      </c>
      <c r="Q49" s="51">
        <v>25</v>
      </c>
      <c r="R49" s="51"/>
      <c r="S49" s="51"/>
      <c r="T49" s="49">
        <f t="shared" si="15"/>
        <v>0</v>
      </c>
      <c r="U49" s="49">
        <f t="shared" si="18"/>
        <v>0</v>
      </c>
      <c r="AI49" s="100">
        <f>Q49</f>
        <v>25</v>
      </c>
      <c r="AK49" t="s">
        <v>320</v>
      </c>
      <c r="AL49" t="s">
        <v>320</v>
      </c>
      <c r="AQ49" s="49">
        <f t="shared" si="11"/>
        <v>0</v>
      </c>
      <c r="AU49" s="49">
        <f t="shared" si="7"/>
        <v>0</v>
      </c>
    </row>
    <row r="50" spans="1:47" ht="15" hidden="1" x14ac:dyDescent="0.25">
      <c r="A50" s="49" t="s">
        <v>207</v>
      </c>
      <c r="B50" s="49" t="s">
        <v>174</v>
      </c>
      <c r="C50" s="49">
        <v>0</v>
      </c>
      <c r="D50" s="49">
        <v>0</v>
      </c>
      <c r="E50" s="49">
        <v>0</v>
      </c>
      <c r="F50" s="49">
        <v>1</v>
      </c>
      <c r="G50" s="49">
        <v>1</v>
      </c>
      <c r="H50" s="51">
        <f t="shared" si="4"/>
        <v>2</v>
      </c>
      <c r="I50" s="49">
        <f t="shared" si="19"/>
        <v>50</v>
      </c>
      <c r="K50" s="49">
        <f t="shared" si="5"/>
        <v>50</v>
      </c>
      <c r="P50" s="49">
        <f t="shared" si="6"/>
        <v>0</v>
      </c>
      <c r="Q50" s="51">
        <v>50</v>
      </c>
      <c r="R50" s="51"/>
      <c r="S50" s="51"/>
      <c r="T50" s="49">
        <f t="shared" si="15"/>
        <v>0</v>
      </c>
      <c r="U50" s="49">
        <f t="shared" si="18"/>
        <v>0</v>
      </c>
      <c r="W50" s="100">
        <v>50</v>
      </c>
      <c r="AK50" t="s">
        <v>320</v>
      </c>
      <c r="AL50" t="s">
        <v>320</v>
      </c>
      <c r="AQ50" s="49">
        <f t="shared" si="11"/>
        <v>0</v>
      </c>
      <c r="AU50" s="49">
        <f t="shared" si="7"/>
        <v>0</v>
      </c>
    </row>
    <row r="51" spans="1:47" ht="15" x14ac:dyDescent="0.25">
      <c r="A51" s="50" t="s">
        <v>208</v>
      </c>
      <c r="B51" s="49" t="s">
        <v>177</v>
      </c>
      <c r="C51" s="49">
        <v>0</v>
      </c>
      <c r="D51" s="49">
        <v>1</v>
      </c>
      <c r="E51" s="49">
        <v>0</v>
      </c>
      <c r="F51" s="49">
        <v>0</v>
      </c>
      <c r="G51" s="49">
        <v>0</v>
      </c>
      <c r="H51" s="51">
        <f>SUM(C51:G51)</f>
        <v>1</v>
      </c>
      <c r="I51" s="51">
        <v>30</v>
      </c>
      <c r="K51" s="49">
        <f t="shared" si="5"/>
        <v>30</v>
      </c>
      <c r="P51" s="49">
        <f t="shared" si="6"/>
        <v>0</v>
      </c>
      <c r="Q51" s="51">
        <v>30</v>
      </c>
      <c r="R51" s="51"/>
      <c r="S51" s="51"/>
      <c r="T51" s="49">
        <f t="shared" si="15"/>
        <v>0</v>
      </c>
      <c r="U51" s="49">
        <f t="shared" si="18"/>
        <v>0</v>
      </c>
      <c r="AI51" s="100">
        <f>Q51</f>
        <v>30</v>
      </c>
      <c r="AK51" t="s">
        <v>320</v>
      </c>
      <c r="AL51" t="s">
        <v>320</v>
      </c>
      <c r="AQ51" s="49">
        <f t="shared" si="11"/>
        <v>0</v>
      </c>
      <c r="AU51" s="49">
        <f t="shared" si="7"/>
        <v>0</v>
      </c>
    </row>
    <row r="52" spans="1:47" ht="15" hidden="1" x14ac:dyDescent="0.25">
      <c r="A52" s="50" t="s">
        <v>209</v>
      </c>
      <c r="B52" s="49" t="s">
        <v>174</v>
      </c>
      <c r="C52" s="49">
        <v>0</v>
      </c>
      <c r="D52" s="49">
        <v>0</v>
      </c>
      <c r="E52" s="49">
        <v>1</v>
      </c>
      <c r="F52" s="49">
        <v>0</v>
      </c>
      <c r="G52" s="49">
        <v>2</v>
      </c>
      <c r="H52" s="51">
        <f t="shared" si="4"/>
        <v>3</v>
      </c>
      <c r="I52" s="49">
        <f t="shared" si="19"/>
        <v>75</v>
      </c>
      <c r="J52" s="59">
        <v>75</v>
      </c>
      <c r="K52" s="49">
        <f t="shared" si="5"/>
        <v>0</v>
      </c>
      <c r="L52" s="49">
        <v>1</v>
      </c>
      <c r="M52" s="49">
        <v>2</v>
      </c>
      <c r="P52" s="49">
        <f t="shared" si="6"/>
        <v>3</v>
      </c>
      <c r="Q52" s="60">
        <v>75</v>
      </c>
      <c r="R52" s="60"/>
      <c r="S52" s="60">
        <v>75</v>
      </c>
      <c r="T52" s="49">
        <f t="shared" si="15"/>
        <v>75</v>
      </c>
      <c r="U52" s="49">
        <f t="shared" si="18"/>
        <v>75</v>
      </c>
      <c r="AK52" t="s">
        <v>320</v>
      </c>
      <c r="AL52" t="s">
        <v>320</v>
      </c>
      <c r="AQ52" s="49">
        <f t="shared" si="11"/>
        <v>0</v>
      </c>
      <c r="AU52" s="49">
        <f t="shared" si="7"/>
        <v>0</v>
      </c>
    </row>
    <row r="53" spans="1:47" ht="15" hidden="1" x14ac:dyDescent="0.25">
      <c r="A53" s="50" t="s">
        <v>210</v>
      </c>
      <c r="B53" s="49" t="s">
        <v>174</v>
      </c>
      <c r="C53" s="49">
        <v>0</v>
      </c>
      <c r="D53" s="49">
        <v>1</v>
      </c>
      <c r="E53" s="49">
        <v>0</v>
      </c>
      <c r="F53" s="49">
        <v>0</v>
      </c>
      <c r="G53" s="49">
        <v>0</v>
      </c>
      <c r="H53" s="51">
        <f>SUM(C53:G53)</f>
        <v>1</v>
      </c>
      <c r="I53" s="49">
        <f>H53*25</f>
        <v>25</v>
      </c>
      <c r="K53" s="49">
        <f t="shared" si="5"/>
        <v>25</v>
      </c>
      <c r="P53" s="49">
        <f t="shared" si="6"/>
        <v>0</v>
      </c>
      <c r="Q53" s="51">
        <v>25</v>
      </c>
      <c r="R53" s="51"/>
      <c r="S53" s="51">
        <v>25</v>
      </c>
      <c r="T53" s="49">
        <f t="shared" si="15"/>
        <v>25</v>
      </c>
      <c r="U53" s="49">
        <f t="shared" si="18"/>
        <v>25</v>
      </c>
      <c r="AK53" t="s">
        <v>320</v>
      </c>
      <c r="AL53" t="s">
        <v>320</v>
      </c>
      <c r="AQ53" s="49">
        <f t="shared" si="11"/>
        <v>0</v>
      </c>
      <c r="AU53" s="49">
        <f t="shared" si="7"/>
        <v>0</v>
      </c>
    </row>
    <row r="54" spans="1:47" ht="15" hidden="1" x14ac:dyDescent="0.25">
      <c r="A54" s="50" t="s">
        <v>211</v>
      </c>
      <c r="B54" s="49" t="s">
        <v>212</v>
      </c>
      <c r="C54" s="49">
        <v>0</v>
      </c>
      <c r="D54" s="49">
        <v>2</v>
      </c>
      <c r="E54" s="49">
        <v>1</v>
      </c>
      <c r="F54" s="49">
        <v>0</v>
      </c>
      <c r="G54" s="49">
        <v>2</v>
      </c>
      <c r="H54" s="51">
        <f t="shared" si="4"/>
        <v>5</v>
      </c>
      <c r="I54" s="49">
        <f>H54*35+75</f>
        <v>250</v>
      </c>
      <c r="J54" s="49">
        <v>250</v>
      </c>
      <c r="K54" s="49">
        <f t="shared" si="5"/>
        <v>0</v>
      </c>
      <c r="M54" s="49">
        <v>1</v>
      </c>
      <c r="N54" s="49">
        <v>1</v>
      </c>
      <c r="O54" s="49">
        <v>2</v>
      </c>
      <c r="P54" s="49">
        <f t="shared" si="6"/>
        <v>4</v>
      </c>
      <c r="Q54" s="51">
        <v>192.5</v>
      </c>
      <c r="R54" s="51"/>
      <c r="S54" s="51">
        <v>192</v>
      </c>
      <c r="T54" s="49">
        <f t="shared" si="15"/>
        <v>192</v>
      </c>
      <c r="U54" s="49">
        <f t="shared" si="18"/>
        <v>192</v>
      </c>
      <c r="AK54" t="s">
        <v>320</v>
      </c>
      <c r="AL54" t="s">
        <v>320</v>
      </c>
      <c r="AM54" s="49" t="s">
        <v>374</v>
      </c>
      <c r="AQ54" s="49">
        <f t="shared" si="11"/>
        <v>0</v>
      </c>
      <c r="AU54" s="49">
        <f t="shared" si="7"/>
        <v>0</v>
      </c>
    </row>
    <row r="55" spans="1:47" ht="15" hidden="1" x14ac:dyDescent="0.25">
      <c r="A55" s="50" t="s">
        <v>213</v>
      </c>
      <c r="B55" s="49" t="s">
        <v>177</v>
      </c>
      <c r="C55" s="49">
        <v>2</v>
      </c>
      <c r="D55" s="49">
        <v>2</v>
      </c>
      <c r="E55" s="49">
        <v>3</v>
      </c>
      <c r="F55" s="49">
        <v>0</v>
      </c>
      <c r="G55" s="49">
        <v>2</v>
      </c>
      <c r="H55" s="51">
        <f t="shared" si="4"/>
        <v>9</v>
      </c>
      <c r="I55" s="49">
        <f>H55*30+50</f>
        <v>320</v>
      </c>
      <c r="J55" s="49">
        <v>320</v>
      </c>
      <c r="K55" s="49">
        <f t="shared" si="5"/>
        <v>0</v>
      </c>
      <c r="L55" s="49">
        <v>2</v>
      </c>
      <c r="M55" s="49">
        <v>2</v>
      </c>
      <c r="N55" s="49">
        <v>2</v>
      </c>
      <c r="O55" s="49">
        <v>1</v>
      </c>
      <c r="P55" s="49">
        <f t="shared" si="6"/>
        <v>7</v>
      </c>
      <c r="Q55" s="51">
        <v>310</v>
      </c>
      <c r="R55" s="51"/>
      <c r="S55" s="51">
        <v>310</v>
      </c>
      <c r="T55" s="49">
        <f t="shared" si="15"/>
        <v>310</v>
      </c>
      <c r="U55" s="49">
        <f t="shared" si="18"/>
        <v>310</v>
      </c>
      <c r="AK55" t="s">
        <v>320</v>
      </c>
      <c r="AL55" t="s">
        <v>320</v>
      </c>
      <c r="AQ55" s="49">
        <f t="shared" si="11"/>
        <v>0</v>
      </c>
      <c r="AU55" s="49">
        <f t="shared" si="7"/>
        <v>0</v>
      </c>
    </row>
    <row r="56" spans="1:47" ht="15" hidden="1" x14ac:dyDescent="0.25">
      <c r="A56" s="49" t="s">
        <v>214</v>
      </c>
      <c r="B56" s="49" t="s">
        <v>174</v>
      </c>
      <c r="C56" s="49">
        <v>0</v>
      </c>
      <c r="D56" s="49">
        <v>0</v>
      </c>
      <c r="E56" s="49">
        <v>0</v>
      </c>
      <c r="F56" s="49">
        <v>0</v>
      </c>
      <c r="G56" s="49">
        <v>1</v>
      </c>
      <c r="H56" s="51">
        <f t="shared" si="4"/>
        <v>1</v>
      </c>
      <c r="I56" s="49">
        <f>H56*25</f>
        <v>25</v>
      </c>
      <c r="K56" s="49">
        <f t="shared" si="5"/>
        <v>25</v>
      </c>
      <c r="P56" s="49">
        <f t="shared" si="6"/>
        <v>0</v>
      </c>
      <c r="Q56" s="51">
        <v>25</v>
      </c>
      <c r="R56" s="51"/>
      <c r="S56" s="51">
        <v>25</v>
      </c>
      <c r="T56" s="49">
        <f t="shared" si="15"/>
        <v>25</v>
      </c>
      <c r="U56" s="49">
        <f t="shared" si="18"/>
        <v>25</v>
      </c>
      <c r="AK56" t="s">
        <v>320</v>
      </c>
      <c r="AL56" t="s">
        <v>320</v>
      </c>
      <c r="AQ56" s="49">
        <f t="shared" si="11"/>
        <v>0</v>
      </c>
      <c r="AU56" s="49">
        <f t="shared" si="7"/>
        <v>0</v>
      </c>
    </row>
    <row r="57" spans="1:47" ht="15" hidden="1" x14ac:dyDescent="0.25">
      <c r="A57" s="50" t="s">
        <v>215</v>
      </c>
      <c r="B57" s="49" t="s">
        <v>174</v>
      </c>
      <c r="C57" s="49">
        <v>0</v>
      </c>
      <c r="D57" s="49">
        <v>1</v>
      </c>
      <c r="E57" s="49">
        <v>0</v>
      </c>
      <c r="F57" s="49">
        <v>0</v>
      </c>
      <c r="G57" s="49">
        <v>0</v>
      </c>
      <c r="H57" s="51">
        <f>SUM(C57:G57)</f>
        <v>1</v>
      </c>
      <c r="I57" s="49">
        <v>25</v>
      </c>
      <c r="J57" s="49">
        <v>25</v>
      </c>
      <c r="K57" s="49">
        <f t="shared" si="5"/>
        <v>0</v>
      </c>
      <c r="L57" s="49">
        <v>1</v>
      </c>
      <c r="N57" s="49">
        <v>1</v>
      </c>
      <c r="P57" s="49">
        <f t="shared" si="6"/>
        <v>2</v>
      </c>
      <c r="Q57" s="51">
        <v>120</v>
      </c>
      <c r="R57" s="51"/>
      <c r="S57" s="51">
        <v>120</v>
      </c>
      <c r="T57" s="49">
        <f t="shared" si="15"/>
        <v>120</v>
      </c>
      <c r="U57" s="49">
        <f t="shared" si="18"/>
        <v>120</v>
      </c>
      <c r="AK57" t="s">
        <v>320</v>
      </c>
      <c r="AL57" t="s">
        <v>320</v>
      </c>
      <c r="AM57" s="49" t="s">
        <v>375</v>
      </c>
      <c r="AQ57" s="49">
        <f t="shared" si="11"/>
        <v>0</v>
      </c>
      <c r="AU57" s="49">
        <f t="shared" si="7"/>
        <v>0</v>
      </c>
    </row>
    <row r="58" spans="1:47" ht="15" hidden="1" x14ac:dyDescent="0.25">
      <c r="A58" s="49" t="s">
        <v>376</v>
      </c>
      <c r="B58" s="49" t="s">
        <v>174</v>
      </c>
      <c r="C58" s="49">
        <v>0</v>
      </c>
      <c r="D58" s="49">
        <v>0</v>
      </c>
      <c r="E58" s="49">
        <v>1</v>
      </c>
      <c r="F58" s="49">
        <v>0</v>
      </c>
      <c r="G58" s="49">
        <v>0</v>
      </c>
      <c r="H58" s="51">
        <f t="shared" si="4"/>
        <v>1</v>
      </c>
      <c r="I58" s="49">
        <f t="shared" ref="I58:I59" si="20">H58*25</f>
        <v>25</v>
      </c>
      <c r="J58" s="49">
        <v>25</v>
      </c>
      <c r="K58" s="49">
        <f t="shared" si="5"/>
        <v>0</v>
      </c>
      <c r="P58" s="49">
        <f t="shared" si="6"/>
        <v>0</v>
      </c>
      <c r="Q58" s="51">
        <v>0</v>
      </c>
      <c r="R58" s="51"/>
      <c r="S58" s="51"/>
      <c r="T58" s="49">
        <f t="shared" si="15"/>
        <v>0</v>
      </c>
      <c r="U58" s="49">
        <f t="shared" si="18"/>
        <v>0</v>
      </c>
      <c r="AK58" t="s">
        <v>320</v>
      </c>
      <c r="AL58" t="s">
        <v>320</v>
      </c>
      <c r="AQ58" s="49">
        <f t="shared" si="11"/>
        <v>0</v>
      </c>
      <c r="AU58" s="49">
        <f t="shared" si="7"/>
        <v>0</v>
      </c>
    </row>
    <row r="59" spans="1:47" ht="15" hidden="1" x14ac:dyDescent="0.25">
      <c r="A59" s="49" t="s">
        <v>216</v>
      </c>
      <c r="B59" s="49" t="s">
        <v>174</v>
      </c>
      <c r="C59" s="49">
        <v>0</v>
      </c>
      <c r="D59" s="49">
        <v>0</v>
      </c>
      <c r="E59" s="49">
        <v>0</v>
      </c>
      <c r="F59" s="49">
        <v>1</v>
      </c>
      <c r="G59" s="49">
        <v>0</v>
      </c>
      <c r="H59" s="51">
        <f t="shared" si="4"/>
        <v>1</v>
      </c>
      <c r="I59" s="49">
        <f t="shared" si="20"/>
        <v>25</v>
      </c>
      <c r="K59" s="49">
        <f t="shared" si="5"/>
        <v>25</v>
      </c>
      <c r="N59" s="49">
        <v>1</v>
      </c>
      <c r="P59" s="49">
        <f t="shared" si="6"/>
        <v>1</v>
      </c>
      <c r="Q59" s="51">
        <v>50</v>
      </c>
      <c r="R59" s="51"/>
      <c r="S59" s="51">
        <v>50</v>
      </c>
      <c r="T59" s="49">
        <f t="shared" si="15"/>
        <v>50</v>
      </c>
      <c r="U59" s="49">
        <f t="shared" si="18"/>
        <v>50</v>
      </c>
      <c r="AK59" t="s">
        <v>320</v>
      </c>
      <c r="AL59" t="s">
        <v>320</v>
      </c>
      <c r="AQ59" s="49">
        <f t="shared" si="11"/>
        <v>0</v>
      </c>
      <c r="AU59" s="49">
        <f t="shared" si="7"/>
        <v>0</v>
      </c>
    </row>
    <row r="60" spans="1:47" ht="15" hidden="1" x14ac:dyDescent="0.25">
      <c r="A60" s="49" t="s">
        <v>441</v>
      </c>
      <c r="B60" s="49" t="s">
        <v>174</v>
      </c>
      <c r="H60" s="51"/>
      <c r="Q60" s="51"/>
      <c r="R60" s="51"/>
      <c r="S60" s="51"/>
      <c r="T60" s="49">
        <v>0</v>
      </c>
      <c r="U60" s="49">
        <f t="shared" si="18"/>
        <v>0</v>
      </c>
      <c r="X60" s="100" t="s">
        <v>16</v>
      </c>
      <c r="Y60" s="100">
        <v>50</v>
      </c>
      <c r="AK60"/>
      <c r="AL60"/>
      <c r="AO60" s="49">
        <v>50</v>
      </c>
      <c r="AQ60" s="49">
        <f t="shared" si="11"/>
        <v>50</v>
      </c>
      <c r="AU60" s="49">
        <f t="shared" si="7"/>
        <v>50</v>
      </c>
    </row>
    <row r="61" spans="1:47" ht="15" hidden="1" x14ac:dyDescent="0.25">
      <c r="A61" s="49" t="s">
        <v>558</v>
      </c>
      <c r="B61" s="49" t="s">
        <v>174</v>
      </c>
      <c r="H61" s="51"/>
      <c r="Q61" s="51"/>
      <c r="R61" s="51"/>
      <c r="S61" s="51"/>
      <c r="AH61" s="100">
        <v>25</v>
      </c>
      <c r="AK61"/>
      <c r="AL61"/>
      <c r="AO61" s="49">
        <v>25</v>
      </c>
      <c r="AQ61" s="49">
        <f t="shared" si="11"/>
        <v>25</v>
      </c>
      <c r="AU61" s="49">
        <f t="shared" si="7"/>
        <v>25</v>
      </c>
    </row>
    <row r="62" spans="1:47" ht="15" hidden="1" x14ac:dyDescent="0.25">
      <c r="A62" s="103" t="s">
        <v>439</v>
      </c>
      <c r="B62" s="49" t="s">
        <v>174</v>
      </c>
      <c r="H62" s="51"/>
      <c r="Q62" s="51"/>
      <c r="R62" s="51"/>
      <c r="S62" s="51"/>
      <c r="T62" s="49">
        <v>0</v>
      </c>
      <c r="U62" s="49">
        <f>T62</f>
        <v>0</v>
      </c>
      <c r="X62" s="100" t="s">
        <v>16</v>
      </c>
      <c r="Y62" s="100">
        <v>50</v>
      </c>
      <c r="AF62" s="100">
        <v>0</v>
      </c>
      <c r="AG62" s="100">
        <v>0</v>
      </c>
      <c r="AH62" s="100">
        <v>75</v>
      </c>
      <c r="AK62"/>
      <c r="AL62"/>
      <c r="AO62" s="49">
        <f>50+75</f>
        <v>125</v>
      </c>
      <c r="AQ62" s="49">
        <f t="shared" si="11"/>
        <v>125</v>
      </c>
      <c r="AU62" s="49">
        <f t="shared" si="7"/>
        <v>125</v>
      </c>
    </row>
    <row r="63" spans="1:47" ht="15" hidden="1" x14ac:dyDescent="0.25">
      <c r="A63" s="49" t="s">
        <v>377</v>
      </c>
      <c r="B63" s="49" t="s">
        <v>177</v>
      </c>
      <c r="C63" s="49">
        <v>1</v>
      </c>
      <c r="D63" s="49">
        <v>2</v>
      </c>
      <c r="E63" s="49">
        <v>0</v>
      </c>
      <c r="F63" s="49">
        <v>1</v>
      </c>
      <c r="G63" s="49">
        <v>2</v>
      </c>
      <c r="H63" s="51">
        <f t="shared" si="4"/>
        <v>6</v>
      </c>
      <c r="I63" s="49">
        <f>H63*30+50</f>
        <v>230</v>
      </c>
      <c r="J63" s="49">
        <v>230</v>
      </c>
      <c r="K63" s="49">
        <f t="shared" si="5"/>
        <v>0</v>
      </c>
      <c r="P63" s="49">
        <f t="shared" si="6"/>
        <v>0</v>
      </c>
      <c r="Q63" s="51">
        <v>0</v>
      </c>
      <c r="R63" s="51"/>
      <c r="S63" s="51"/>
      <c r="T63" s="49">
        <f>S63+R63</f>
        <v>0</v>
      </c>
      <c r="U63" s="49">
        <f>T63</f>
        <v>0</v>
      </c>
      <c r="AF63" s="100" t="s">
        <v>16</v>
      </c>
      <c r="AK63" t="s">
        <v>320</v>
      </c>
      <c r="AL63" t="s">
        <v>320</v>
      </c>
      <c r="AQ63" s="49">
        <f t="shared" si="11"/>
        <v>0</v>
      </c>
      <c r="AU63" s="49">
        <f t="shared" si="7"/>
        <v>0</v>
      </c>
    </row>
    <row r="64" spans="1:47" ht="15" x14ac:dyDescent="0.25">
      <c r="A64" s="49" t="s">
        <v>217</v>
      </c>
      <c r="B64" s="49" t="s">
        <v>174</v>
      </c>
      <c r="C64" s="49">
        <v>0</v>
      </c>
      <c r="D64" s="49">
        <v>0</v>
      </c>
      <c r="E64" s="49">
        <v>0</v>
      </c>
      <c r="F64" s="49">
        <v>0</v>
      </c>
      <c r="G64" s="49">
        <v>1</v>
      </c>
      <c r="H64" s="51">
        <f t="shared" si="4"/>
        <v>1</v>
      </c>
      <c r="I64" s="49">
        <f t="shared" ref="I64:I65" si="21">H64*25</f>
        <v>25</v>
      </c>
      <c r="K64" s="49">
        <f t="shared" si="5"/>
        <v>25</v>
      </c>
      <c r="P64" s="49">
        <f t="shared" si="6"/>
        <v>0</v>
      </c>
      <c r="Q64" s="51">
        <v>25</v>
      </c>
      <c r="R64" s="51"/>
      <c r="S64" s="51"/>
      <c r="T64" s="49">
        <f>S64+R64</f>
        <v>0</v>
      </c>
      <c r="U64" s="49">
        <f>T64</f>
        <v>0</v>
      </c>
      <c r="AI64" s="100">
        <f>Q64</f>
        <v>25</v>
      </c>
      <c r="AK64" t="s">
        <v>320</v>
      </c>
      <c r="AL64" t="s">
        <v>320</v>
      </c>
      <c r="AQ64" s="49">
        <f t="shared" si="11"/>
        <v>0</v>
      </c>
      <c r="AU64" s="49">
        <f t="shared" si="7"/>
        <v>0</v>
      </c>
    </row>
    <row r="65" spans="1:47" ht="15" hidden="1" x14ac:dyDescent="0.25">
      <c r="A65" s="49" t="s">
        <v>378</v>
      </c>
      <c r="B65" s="49" t="s">
        <v>174</v>
      </c>
      <c r="C65" s="49">
        <v>1</v>
      </c>
      <c r="D65" s="49">
        <v>0</v>
      </c>
      <c r="E65" s="49">
        <v>0</v>
      </c>
      <c r="F65" s="49">
        <v>0</v>
      </c>
      <c r="G65" s="49">
        <v>0</v>
      </c>
      <c r="H65" s="51">
        <f t="shared" si="4"/>
        <v>1</v>
      </c>
      <c r="I65" s="49">
        <f t="shared" si="21"/>
        <v>25</v>
      </c>
      <c r="J65" s="49">
        <v>25</v>
      </c>
      <c r="K65" s="49">
        <f t="shared" si="5"/>
        <v>0</v>
      </c>
      <c r="P65" s="49">
        <f t="shared" si="6"/>
        <v>0</v>
      </c>
      <c r="Q65" s="51">
        <v>0</v>
      </c>
      <c r="R65" s="51"/>
      <c r="S65" s="51"/>
      <c r="T65" s="49">
        <f>S65+R65</f>
        <v>0</v>
      </c>
      <c r="U65" s="49">
        <f>T65</f>
        <v>0</v>
      </c>
      <c r="AK65" t="s">
        <v>320</v>
      </c>
      <c r="AL65" t="s">
        <v>320</v>
      </c>
      <c r="AQ65" s="49">
        <f t="shared" si="11"/>
        <v>0</v>
      </c>
      <c r="AU65" s="49">
        <f t="shared" si="7"/>
        <v>0</v>
      </c>
    </row>
    <row r="66" spans="1:47" ht="15" hidden="1" x14ac:dyDescent="0.25">
      <c r="A66" s="49" t="s">
        <v>505</v>
      </c>
      <c r="B66" s="49" t="s">
        <v>174</v>
      </c>
      <c r="H66" s="51"/>
      <c r="Q66" s="51"/>
      <c r="R66" s="51"/>
      <c r="S66" s="51"/>
      <c r="AB66" s="100" t="s">
        <v>16</v>
      </c>
      <c r="AC66" s="100">
        <v>115</v>
      </c>
      <c r="AK66"/>
      <c r="AL66"/>
      <c r="AO66" s="49">
        <v>75</v>
      </c>
      <c r="AP66" s="49">
        <v>40</v>
      </c>
      <c r="AQ66" s="49">
        <f t="shared" si="11"/>
        <v>115</v>
      </c>
      <c r="AU66" s="49">
        <f t="shared" ref="AU66:AU99" si="22">V66+Y66+AA66+AC66+AD66+AG66+AH66</f>
        <v>115</v>
      </c>
    </row>
    <row r="67" spans="1:47" ht="15" x14ac:dyDescent="0.25">
      <c r="A67" s="50" t="s">
        <v>218</v>
      </c>
      <c r="B67" s="49" t="s">
        <v>203</v>
      </c>
      <c r="C67" s="49">
        <v>0</v>
      </c>
      <c r="D67" s="49">
        <v>0</v>
      </c>
      <c r="E67" s="49">
        <v>0</v>
      </c>
      <c r="F67" s="49">
        <v>0</v>
      </c>
      <c r="G67" s="49">
        <v>2</v>
      </c>
      <c r="H67" s="51">
        <f t="shared" si="4"/>
        <v>2</v>
      </c>
      <c r="I67" s="49">
        <f>H67*40</f>
        <v>80</v>
      </c>
      <c r="K67" s="49">
        <f t="shared" si="5"/>
        <v>80</v>
      </c>
      <c r="L67" s="49">
        <v>1</v>
      </c>
      <c r="O67" s="49">
        <v>2</v>
      </c>
      <c r="P67" s="49">
        <f t="shared" si="6"/>
        <v>3</v>
      </c>
      <c r="Q67" s="51">
        <v>300</v>
      </c>
      <c r="R67" s="158">
        <v>300</v>
      </c>
      <c r="S67" s="51">
        <v>0</v>
      </c>
      <c r="T67" s="49">
        <v>0</v>
      </c>
      <c r="U67" s="49">
        <f>T67</f>
        <v>0</v>
      </c>
      <c r="X67" s="100">
        <v>300</v>
      </c>
      <c r="AB67" s="100">
        <v>300</v>
      </c>
      <c r="AI67" s="100">
        <v>-300</v>
      </c>
      <c r="AK67" t="s">
        <v>320</v>
      </c>
      <c r="AL67" t="s">
        <v>320</v>
      </c>
      <c r="AQ67" s="49">
        <f t="shared" si="11"/>
        <v>0</v>
      </c>
      <c r="AU67" s="49">
        <f t="shared" si="22"/>
        <v>0</v>
      </c>
    </row>
    <row r="68" spans="1:47" ht="15" hidden="1" x14ac:dyDescent="0.25">
      <c r="A68" s="49" t="s">
        <v>244</v>
      </c>
      <c r="B68" s="49" t="s">
        <v>174</v>
      </c>
      <c r="C68" s="49">
        <v>0</v>
      </c>
      <c r="D68" s="49">
        <v>0</v>
      </c>
      <c r="E68" s="49">
        <v>0</v>
      </c>
      <c r="F68" s="49">
        <v>1</v>
      </c>
      <c r="G68" s="49">
        <v>0</v>
      </c>
      <c r="H68" s="51">
        <f t="shared" si="4"/>
        <v>1</v>
      </c>
      <c r="I68" s="49">
        <f t="shared" ref="I68:I72" si="23">H68*25</f>
        <v>25</v>
      </c>
      <c r="J68" s="49">
        <v>25</v>
      </c>
      <c r="K68" s="49">
        <f t="shared" si="5"/>
        <v>0</v>
      </c>
      <c r="P68" s="49">
        <f t="shared" si="6"/>
        <v>0</v>
      </c>
      <c r="Q68" s="51">
        <v>0</v>
      </c>
      <c r="R68" s="51"/>
      <c r="S68" s="51"/>
      <c r="T68" s="49">
        <f t="shared" ref="T68:T73" si="24">S68+R68</f>
        <v>0</v>
      </c>
      <c r="U68" s="49">
        <f>T68</f>
        <v>0</v>
      </c>
      <c r="AK68" t="s">
        <v>320</v>
      </c>
      <c r="AL68" t="s">
        <v>320</v>
      </c>
      <c r="AQ68" s="49">
        <f t="shared" si="11"/>
        <v>0</v>
      </c>
      <c r="AU68" s="49">
        <f t="shared" si="22"/>
        <v>0</v>
      </c>
    </row>
    <row r="69" spans="1:47" ht="15" hidden="1" x14ac:dyDescent="0.25">
      <c r="A69" s="50" t="s">
        <v>219</v>
      </c>
      <c r="B69" s="49" t="s">
        <v>212</v>
      </c>
      <c r="C69" s="49">
        <v>0</v>
      </c>
      <c r="D69" s="49">
        <v>1</v>
      </c>
      <c r="E69" s="49">
        <v>0</v>
      </c>
      <c r="F69" s="49">
        <v>0</v>
      </c>
      <c r="G69" s="49">
        <v>0</v>
      </c>
      <c r="H69" s="51">
        <f>SUM(C69:G69)</f>
        <v>1</v>
      </c>
      <c r="I69" s="49">
        <f>H69*35</f>
        <v>35</v>
      </c>
      <c r="J69" s="49">
        <v>40</v>
      </c>
      <c r="K69" s="49">
        <f t="shared" si="5"/>
        <v>-5</v>
      </c>
      <c r="L69" s="49">
        <v>3</v>
      </c>
      <c r="M69" s="49">
        <v>1</v>
      </c>
      <c r="N69" s="49">
        <v>2</v>
      </c>
      <c r="O69" s="49">
        <v>3</v>
      </c>
      <c r="P69" s="49">
        <f t="shared" si="6"/>
        <v>9</v>
      </c>
      <c r="Q69" s="51">
        <v>460</v>
      </c>
      <c r="R69" s="51"/>
      <c r="S69" s="51">
        <v>460</v>
      </c>
      <c r="T69" s="49">
        <f t="shared" si="24"/>
        <v>460</v>
      </c>
      <c r="U69" s="49">
        <f>T69</f>
        <v>460</v>
      </c>
      <c r="AK69" t="s">
        <v>320</v>
      </c>
      <c r="AL69" t="s">
        <v>320</v>
      </c>
      <c r="AN69" s="49" t="s">
        <v>379</v>
      </c>
      <c r="AQ69" s="49">
        <f t="shared" si="11"/>
        <v>0</v>
      </c>
      <c r="AU69" s="49">
        <f t="shared" si="22"/>
        <v>0</v>
      </c>
    </row>
    <row r="70" spans="1:47" ht="15" hidden="1" x14ac:dyDescent="0.25">
      <c r="A70" s="50" t="s">
        <v>220</v>
      </c>
      <c r="B70" s="49" t="s">
        <v>174</v>
      </c>
      <c r="C70" s="49">
        <v>0</v>
      </c>
      <c r="D70" s="49">
        <v>2</v>
      </c>
      <c r="E70" s="49">
        <v>0</v>
      </c>
      <c r="F70" s="49">
        <v>0</v>
      </c>
      <c r="G70" s="49">
        <v>0</v>
      </c>
      <c r="H70" s="51">
        <f>SUM(C70:G70)</f>
        <v>2</v>
      </c>
      <c r="I70" s="51">
        <v>50</v>
      </c>
      <c r="K70" s="49">
        <f t="shared" si="5"/>
        <v>50</v>
      </c>
      <c r="P70" s="49">
        <f t="shared" si="6"/>
        <v>0</v>
      </c>
      <c r="Q70" s="51">
        <v>50</v>
      </c>
      <c r="R70" s="51"/>
      <c r="S70" s="51">
        <v>50</v>
      </c>
      <c r="T70" s="49">
        <f t="shared" si="24"/>
        <v>50</v>
      </c>
      <c r="U70" s="49">
        <f>T70</f>
        <v>50</v>
      </c>
      <c r="AK70" t="s">
        <v>320</v>
      </c>
      <c r="AL70" t="s">
        <v>320</v>
      </c>
      <c r="AQ70" s="49">
        <f t="shared" si="11"/>
        <v>0</v>
      </c>
      <c r="AU70" s="49">
        <f t="shared" si="22"/>
        <v>0</v>
      </c>
    </row>
    <row r="71" spans="1:47" ht="15" hidden="1" x14ac:dyDescent="0.25">
      <c r="A71" s="49" t="s">
        <v>720</v>
      </c>
      <c r="B71" s="49" t="s">
        <v>174</v>
      </c>
      <c r="C71" s="49">
        <v>1</v>
      </c>
      <c r="D71" s="49">
        <v>1</v>
      </c>
      <c r="E71" s="49">
        <v>0</v>
      </c>
      <c r="F71" s="49">
        <v>0</v>
      </c>
      <c r="G71" s="49">
        <v>0</v>
      </c>
      <c r="H71" s="51">
        <f t="shared" si="4"/>
        <v>2</v>
      </c>
      <c r="I71" s="49">
        <f t="shared" si="23"/>
        <v>50</v>
      </c>
      <c r="J71" s="49">
        <v>50</v>
      </c>
      <c r="K71" s="49">
        <f t="shared" si="5"/>
        <v>0</v>
      </c>
      <c r="P71" s="49">
        <f t="shared" si="6"/>
        <v>0</v>
      </c>
      <c r="Q71" s="51">
        <v>87.5</v>
      </c>
      <c r="R71" s="51"/>
      <c r="S71" s="51">
        <v>87</v>
      </c>
      <c r="T71" s="49">
        <f t="shared" si="24"/>
        <v>87</v>
      </c>
      <c r="U71" s="49">
        <f>T71+AQ71</f>
        <v>137</v>
      </c>
      <c r="V71" s="49">
        <v>50</v>
      </c>
      <c r="AK71" t="s">
        <v>320</v>
      </c>
      <c r="AL71" t="s">
        <v>320</v>
      </c>
      <c r="AM71" s="49" t="s">
        <v>374</v>
      </c>
      <c r="AO71" s="49">
        <v>25</v>
      </c>
      <c r="AP71" s="49">
        <v>25</v>
      </c>
      <c r="AQ71" s="49">
        <f t="shared" si="11"/>
        <v>50</v>
      </c>
      <c r="AU71" s="49">
        <f t="shared" si="22"/>
        <v>50</v>
      </c>
    </row>
    <row r="72" spans="1:47" ht="15" hidden="1" x14ac:dyDescent="0.25">
      <c r="A72" s="49" t="s">
        <v>241</v>
      </c>
      <c r="B72" s="49" t="s">
        <v>174</v>
      </c>
      <c r="C72" s="49">
        <v>0</v>
      </c>
      <c r="D72" s="49">
        <v>0</v>
      </c>
      <c r="E72" s="49">
        <v>0</v>
      </c>
      <c r="F72" s="49">
        <v>1</v>
      </c>
      <c r="G72" s="49">
        <v>0</v>
      </c>
      <c r="H72" s="51">
        <f t="shared" si="4"/>
        <v>1</v>
      </c>
      <c r="I72" s="49">
        <f t="shared" si="23"/>
        <v>25</v>
      </c>
      <c r="J72" s="49">
        <v>25</v>
      </c>
      <c r="K72" s="49">
        <f t="shared" si="5"/>
        <v>0</v>
      </c>
      <c r="P72" s="49">
        <f t="shared" si="6"/>
        <v>0</v>
      </c>
      <c r="Q72" s="51">
        <v>0</v>
      </c>
      <c r="R72" s="51"/>
      <c r="S72" s="51"/>
      <c r="T72" s="49">
        <f t="shared" si="24"/>
        <v>0</v>
      </c>
      <c r="U72" s="49">
        <f t="shared" ref="U72:U88" si="25">T72</f>
        <v>0</v>
      </c>
      <c r="AK72" t="s">
        <v>320</v>
      </c>
      <c r="AL72" t="s">
        <v>320</v>
      </c>
      <c r="AQ72" s="49">
        <f t="shared" si="11"/>
        <v>0</v>
      </c>
      <c r="AU72" s="49">
        <f t="shared" si="22"/>
        <v>0</v>
      </c>
    </row>
    <row r="73" spans="1:47" ht="15" hidden="1" x14ac:dyDescent="0.25">
      <c r="A73" s="50" t="s">
        <v>222</v>
      </c>
      <c r="B73" s="49" t="s">
        <v>177</v>
      </c>
      <c r="C73" s="49">
        <v>1</v>
      </c>
      <c r="D73" s="49">
        <v>0</v>
      </c>
      <c r="E73" s="49">
        <v>0</v>
      </c>
      <c r="F73" s="49">
        <v>0</v>
      </c>
      <c r="G73" s="49">
        <v>0</v>
      </c>
      <c r="H73" s="51">
        <f t="shared" si="4"/>
        <v>1</v>
      </c>
      <c r="I73" s="49">
        <f t="shared" ref="I73" si="26">H73*30</f>
        <v>30</v>
      </c>
      <c r="J73" s="49">
        <v>30</v>
      </c>
      <c r="K73" s="49">
        <f t="shared" si="5"/>
        <v>0</v>
      </c>
      <c r="L73" s="49">
        <v>1</v>
      </c>
      <c r="P73" s="49">
        <v>3</v>
      </c>
      <c r="Q73" s="51">
        <v>90</v>
      </c>
      <c r="R73" s="51"/>
      <c r="S73" s="51">
        <v>90</v>
      </c>
      <c r="T73" s="49">
        <f t="shared" si="24"/>
        <v>90</v>
      </c>
      <c r="U73" s="49">
        <f t="shared" si="25"/>
        <v>90</v>
      </c>
      <c r="AK73" t="s">
        <v>320</v>
      </c>
      <c r="AL73" t="s">
        <v>320</v>
      </c>
      <c r="AN73" s="49" t="s">
        <v>380</v>
      </c>
      <c r="AQ73" s="49">
        <f t="shared" si="11"/>
        <v>0</v>
      </c>
      <c r="AU73" s="49">
        <f t="shared" si="22"/>
        <v>0</v>
      </c>
    </row>
    <row r="74" spans="1:47" ht="15" hidden="1" x14ac:dyDescent="0.25">
      <c r="A74" s="49" t="s">
        <v>223</v>
      </c>
      <c r="B74" s="49" t="s">
        <v>177</v>
      </c>
      <c r="C74" s="49">
        <v>2</v>
      </c>
      <c r="D74" s="49">
        <v>2</v>
      </c>
      <c r="E74" s="49">
        <v>3</v>
      </c>
      <c r="F74" s="49">
        <v>2</v>
      </c>
      <c r="G74" s="49">
        <v>0</v>
      </c>
      <c r="H74" s="51">
        <f t="shared" si="4"/>
        <v>9</v>
      </c>
      <c r="I74" s="49">
        <f>H74*30+50</f>
        <v>320</v>
      </c>
      <c r="J74" s="49">
        <v>320</v>
      </c>
      <c r="K74" s="49">
        <f t="shared" si="5"/>
        <v>0</v>
      </c>
      <c r="N74" s="49">
        <v>1</v>
      </c>
      <c r="P74" s="49">
        <f t="shared" ref="P74:P97" si="27">SUM(L74:O74)</f>
        <v>1</v>
      </c>
      <c r="Q74" s="51">
        <v>92.5</v>
      </c>
      <c r="R74" s="51">
        <v>30</v>
      </c>
      <c r="S74" s="51"/>
      <c r="T74" s="49">
        <v>0</v>
      </c>
      <c r="U74" s="49">
        <f t="shared" si="25"/>
        <v>0</v>
      </c>
      <c r="W74" s="100">
        <v>0</v>
      </c>
      <c r="X74" s="100">
        <v>122</v>
      </c>
      <c r="AK74" t="s">
        <v>320</v>
      </c>
      <c r="AL74" t="s">
        <v>320</v>
      </c>
      <c r="AM74" s="49" t="s">
        <v>342</v>
      </c>
      <c r="AQ74" s="49">
        <f t="shared" si="11"/>
        <v>0</v>
      </c>
      <c r="AU74" s="49">
        <f t="shared" si="22"/>
        <v>0</v>
      </c>
    </row>
    <row r="75" spans="1:47" ht="15" hidden="1" x14ac:dyDescent="0.25">
      <c r="A75" s="49" t="s">
        <v>224</v>
      </c>
      <c r="B75" s="49" t="s">
        <v>174</v>
      </c>
      <c r="C75" s="49">
        <v>0</v>
      </c>
      <c r="D75" s="49">
        <v>1</v>
      </c>
      <c r="E75" s="49">
        <v>1</v>
      </c>
      <c r="F75" s="49">
        <v>0</v>
      </c>
      <c r="G75" s="49">
        <v>0</v>
      </c>
      <c r="H75" s="51">
        <f t="shared" si="4"/>
        <v>2</v>
      </c>
      <c r="I75" s="49">
        <f t="shared" ref="I75:I78" si="28">H75*25</f>
        <v>50</v>
      </c>
      <c r="K75" s="49">
        <f t="shared" si="5"/>
        <v>50</v>
      </c>
      <c r="P75" s="49">
        <f t="shared" si="27"/>
        <v>0</v>
      </c>
      <c r="Q75" s="51">
        <v>50</v>
      </c>
      <c r="R75" s="51"/>
      <c r="S75" s="51">
        <v>50</v>
      </c>
      <c r="T75" s="49">
        <f t="shared" ref="T75:T84" si="29">S75+R75</f>
        <v>50</v>
      </c>
      <c r="U75" s="49">
        <f t="shared" si="25"/>
        <v>50</v>
      </c>
      <c r="AB75" s="100" t="s">
        <v>16</v>
      </c>
      <c r="AC75" s="100">
        <v>125</v>
      </c>
      <c r="AK75" t="s">
        <v>320</v>
      </c>
      <c r="AL75" t="s">
        <v>320</v>
      </c>
      <c r="AO75" s="49">
        <v>75</v>
      </c>
      <c r="AP75" s="49">
        <v>50</v>
      </c>
      <c r="AQ75" s="49">
        <f t="shared" si="11"/>
        <v>125</v>
      </c>
      <c r="AU75" s="49">
        <f t="shared" si="22"/>
        <v>125</v>
      </c>
    </row>
    <row r="76" spans="1:47" ht="15" hidden="1" x14ac:dyDescent="0.25">
      <c r="A76" s="49" t="s">
        <v>381</v>
      </c>
      <c r="B76" s="49" t="s">
        <v>174</v>
      </c>
      <c r="C76" s="49">
        <v>0</v>
      </c>
      <c r="D76" s="49">
        <v>0</v>
      </c>
      <c r="E76" s="49">
        <v>1</v>
      </c>
      <c r="F76" s="49">
        <v>1</v>
      </c>
      <c r="G76" s="49">
        <v>0</v>
      </c>
      <c r="H76" s="51">
        <f t="shared" si="4"/>
        <v>2</v>
      </c>
      <c r="I76" s="49">
        <f t="shared" si="28"/>
        <v>50</v>
      </c>
      <c r="J76" s="49">
        <v>50</v>
      </c>
      <c r="K76" s="49">
        <f t="shared" ref="K76:K97" si="30">I76-J76</f>
        <v>0</v>
      </c>
      <c r="P76" s="49">
        <f t="shared" si="27"/>
        <v>0</v>
      </c>
      <c r="Q76" s="51">
        <v>0</v>
      </c>
      <c r="R76" s="51"/>
      <c r="S76" s="51"/>
      <c r="T76" s="49">
        <f t="shared" si="29"/>
        <v>0</v>
      </c>
      <c r="U76" s="49">
        <f t="shared" si="25"/>
        <v>0</v>
      </c>
      <c r="AK76" t="s">
        <v>320</v>
      </c>
      <c r="AL76" t="s">
        <v>320</v>
      </c>
      <c r="AQ76" s="49">
        <f t="shared" si="11"/>
        <v>0</v>
      </c>
      <c r="AU76" s="49">
        <f t="shared" si="22"/>
        <v>0</v>
      </c>
    </row>
    <row r="77" spans="1:47" ht="15" x14ac:dyDescent="0.25">
      <c r="A77" s="49" t="s">
        <v>225</v>
      </c>
      <c r="B77" s="49" t="s">
        <v>174</v>
      </c>
      <c r="C77" s="49">
        <v>0</v>
      </c>
      <c r="D77" s="49">
        <v>1</v>
      </c>
      <c r="E77" s="49">
        <v>0</v>
      </c>
      <c r="F77" s="49">
        <v>0</v>
      </c>
      <c r="G77" s="49">
        <v>0</v>
      </c>
      <c r="H77" s="51">
        <f>SUM(C77:G77)</f>
        <v>1</v>
      </c>
      <c r="I77" s="49">
        <f>H77*25</f>
        <v>25</v>
      </c>
      <c r="K77" s="49">
        <f t="shared" si="30"/>
        <v>25</v>
      </c>
      <c r="P77" s="49">
        <f t="shared" si="27"/>
        <v>0</v>
      </c>
      <c r="Q77" s="51">
        <v>25</v>
      </c>
      <c r="R77" s="51"/>
      <c r="S77" s="51"/>
      <c r="T77" s="49">
        <f t="shared" si="29"/>
        <v>0</v>
      </c>
      <c r="U77" s="49">
        <f t="shared" si="25"/>
        <v>0</v>
      </c>
      <c r="AI77" s="100">
        <f>Q77</f>
        <v>25</v>
      </c>
      <c r="AK77" t="s">
        <v>320</v>
      </c>
      <c r="AL77" t="s">
        <v>320</v>
      </c>
      <c r="AQ77" s="49">
        <f t="shared" si="11"/>
        <v>0</v>
      </c>
      <c r="AU77" s="49">
        <f t="shared" si="22"/>
        <v>0</v>
      </c>
    </row>
    <row r="78" spans="1:47" ht="15" hidden="1" x14ac:dyDescent="0.25">
      <c r="A78" s="50" t="s">
        <v>226</v>
      </c>
      <c r="B78" s="49" t="s">
        <v>174</v>
      </c>
      <c r="C78" s="49">
        <v>0</v>
      </c>
      <c r="D78" s="49">
        <v>1</v>
      </c>
      <c r="E78" s="49">
        <v>1</v>
      </c>
      <c r="F78" s="49">
        <v>1</v>
      </c>
      <c r="G78" s="49">
        <v>0</v>
      </c>
      <c r="H78" s="51">
        <f t="shared" si="4"/>
        <v>3</v>
      </c>
      <c r="I78" s="49">
        <f t="shared" si="28"/>
        <v>75</v>
      </c>
      <c r="J78" s="49">
        <v>75</v>
      </c>
      <c r="K78" s="49">
        <f t="shared" si="30"/>
        <v>0</v>
      </c>
      <c r="L78" s="49">
        <v>1</v>
      </c>
      <c r="O78" s="49">
        <v>1</v>
      </c>
      <c r="P78" s="49">
        <f t="shared" si="27"/>
        <v>2</v>
      </c>
      <c r="Q78" s="51">
        <v>75</v>
      </c>
      <c r="R78" s="51"/>
      <c r="S78" s="51"/>
      <c r="T78" s="49">
        <f t="shared" si="29"/>
        <v>0</v>
      </c>
      <c r="U78" s="49">
        <f t="shared" si="25"/>
        <v>0</v>
      </c>
      <c r="W78" s="100">
        <v>75</v>
      </c>
      <c r="AK78" t="s">
        <v>320</v>
      </c>
      <c r="AL78" t="s">
        <v>320</v>
      </c>
      <c r="AQ78" s="49">
        <f t="shared" si="11"/>
        <v>0</v>
      </c>
      <c r="AU78" s="49">
        <f t="shared" si="22"/>
        <v>0</v>
      </c>
    </row>
    <row r="79" spans="1:47" ht="15" hidden="1" x14ac:dyDescent="0.25">
      <c r="A79" s="50" t="s">
        <v>227</v>
      </c>
      <c r="B79" s="49" t="s">
        <v>212</v>
      </c>
      <c r="C79" s="49">
        <v>0</v>
      </c>
      <c r="D79" s="49">
        <v>2</v>
      </c>
      <c r="E79" s="49">
        <v>2</v>
      </c>
      <c r="F79" s="49">
        <v>0</v>
      </c>
      <c r="G79" s="49">
        <v>2</v>
      </c>
      <c r="H79" s="51">
        <f t="shared" si="4"/>
        <v>6</v>
      </c>
      <c r="I79" s="49">
        <f>H79*35+75</f>
        <v>285</v>
      </c>
      <c r="J79" s="49">
        <v>285</v>
      </c>
      <c r="K79" s="49">
        <f t="shared" si="30"/>
        <v>0</v>
      </c>
      <c r="N79" s="49">
        <v>3</v>
      </c>
      <c r="O79" s="49">
        <v>2</v>
      </c>
      <c r="P79" s="49">
        <f t="shared" si="27"/>
        <v>5</v>
      </c>
      <c r="Q79" s="51">
        <v>465</v>
      </c>
      <c r="R79" s="51"/>
      <c r="S79" s="51">
        <v>465</v>
      </c>
      <c r="T79" s="49">
        <f t="shared" si="29"/>
        <v>465</v>
      </c>
      <c r="U79" s="49">
        <f t="shared" si="25"/>
        <v>465</v>
      </c>
      <c r="AK79" t="s">
        <v>320</v>
      </c>
      <c r="AL79" t="s">
        <v>320</v>
      </c>
      <c r="AQ79" s="49">
        <f t="shared" si="11"/>
        <v>0</v>
      </c>
      <c r="AU79" s="49">
        <f t="shared" si="22"/>
        <v>0</v>
      </c>
    </row>
    <row r="80" spans="1:47" ht="15" hidden="1" x14ac:dyDescent="0.25">
      <c r="A80" s="49" t="s">
        <v>228</v>
      </c>
      <c r="B80" s="49" t="s">
        <v>177</v>
      </c>
      <c r="C80" s="49">
        <v>1</v>
      </c>
      <c r="D80" s="49">
        <v>0</v>
      </c>
      <c r="E80" s="49">
        <v>0</v>
      </c>
      <c r="F80" s="49">
        <v>1</v>
      </c>
      <c r="G80" s="49">
        <v>1</v>
      </c>
      <c r="H80" s="51">
        <f t="shared" si="4"/>
        <v>3</v>
      </c>
      <c r="I80" s="49">
        <f>H80*30</f>
        <v>90</v>
      </c>
      <c r="K80" s="49">
        <f t="shared" si="30"/>
        <v>90</v>
      </c>
      <c r="L80" s="49">
        <v>1</v>
      </c>
      <c r="P80" s="49">
        <f t="shared" si="27"/>
        <v>1</v>
      </c>
      <c r="Q80" s="51">
        <v>120</v>
      </c>
      <c r="R80" s="51"/>
      <c r="S80" s="51"/>
      <c r="T80" s="49">
        <f t="shared" si="29"/>
        <v>0</v>
      </c>
      <c r="U80" s="49">
        <f t="shared" si="25"/>
        <v>0</v>
      </c>
      <c r="X80" s="100">
        <v>120</v>
      </c>
      <c r="AK80" t="s">
        <v>320</v>
      </c>
      <c r="AL80" t="s">
        <v>320</v>
      </c>
      <c r="AQ80" s="49">
        <f t="shared" si="11"/>
        <v>0</v>
      </c>
      <c r="AU80" s="49">
        <f t="shared" si="22"/>
        <v>0</v>
      </c>
    </row>
    <row r="81" spans="1:47" ht="15" hidden="1" x14ac:dyDescent="0.25">
      <c r="A81" s="49" t="s">
        <v>229</v>
      </c>
      <c r="B81" s="49" t="s">
        <v>177</v>
      </c>
      <c r="C81" s="49">
        <v>0</v>
      </c>
      <c r="D81" s="49">
        <v>0</v>
      </c>
      <c r="E81" s="49">
        <v>0</v>
      </c>
      <c r="F81" s="49">
        <v>1</v>
      </c>
      <c r="G81" s="49">
        <v>0</v>
      </c>
      <c r="H81" s="51">
        <f t="shared" si="4"/>
        <v>1</v>
      </c>
      <c r="I81" s="49">
        <f>H81*30</f>
        <v>30</v>
      </c>
      <c r="K81" s="49">
        <f t="shared" si="30"/>
        <v>30</v>
      </c>
      <c r="P81" s="49">
        <f t="shared" si="27"/>
        <v>0</v>
      </c>
      <c r="Q81" s="51">
        <v>30</v>
      </c>
      <c r="R81" s="51"/>
      <c r="S81" s="51">
        <v>30</v>
      </c>
      <c r="T81" s="49">
        <f t="shared" si="29"/>
        <v>30</v>
      </c>
      <c r="U81" s="49">
        <f t="shared" si="25"/>
        <v>30</v>
      </c>
      <c r="AK81" t="s">
        <v>320</v>
      </c>
      <c r="AL81" t="s">
        <v>320</v>
      </c>
      <c r="AN81" s="49" t="s">
        <v>382</v>
      </c>
      <c r="AQ81" s="49">
        <f t="shared" si="11"/>
        <v>0</v>
      </c>
      <c r="AU81" s="49">
        <f t="shared" si="22"/>
        <v>0</v>
      </c>
    </row>
    <row r="82" spans="1:47" ht="15" hidden="1" x14ac:dyDescent="0.25">
      <c r="A82" s="49" t="s">
        <v>248</v>
      </c>
      <c r="B82" s="49" t="s">
        <v>174</v>
      </c>
      <c r="C82" s="49">
        <v>1</v>
      </c>
      <c r="D82" s="49">
        <v>1</v>
      </c>
      <c r="E82" s="49">
        <v>0</v>
      </c>
      <c r="F82" s="49">
        <v>1</v>
      </c>
      <c r="G82" s="49">
        <v>0</v>
      </c>
      <c r="H82" s="51">
        <f t="shared" si="4"/>
        <v>3</v>
      </c>
      <c r="I82" s="49">
        <f>H82*25</f>
        <v>75</v>
      </c>
      <c r="J82" s="49">
        <v>75</v>
      </c>
      <c r="K82" s="49">
        <f t="shared" si="30"/>
        <v>0</v>
      </c>
      <c r="P82" s="49">
        <f t="shared" si="27"/>
        <v>0</v>
      </c>
      <c r="Q82" s="51">
        <v>0</v>
      </c>
      <c r="R82" s="51"/>
      <c r="S82" s="51"/>
      <c r="T82" s="49">
        <f t="shared" si="29"/>
        <v>0</v>
      </c>
      <c r="U82" s="49">
        <f t="shared" si="25"/>
        <v>0</v>
      </c>
      <c r="AK82" t="s">
        <v>320</v>
      </c>
      <c r="AL82" t="s">
        <v>320</v>
      </c>
      <c r="AQ82" s="49">
        <f t="shared" si="11"/>
        <v>0</v>
      </c>
      <c r="AU82" s="49">
        <f t="shared" si="22"/>
        <v>0</v>
      </c>
    </row>
    <row r="83" spans="1:47" ht="15" hidden="1" x14ac:dyDescent="0.25">
      <c r="A83" s="50" t="s">
        <v>230</v>
      </c>
      <c r="B83" s="49" t="s">
        <v>174</v>
      </c>
      <c r="C83" s="49">
        <v>1</v>
      </c>
      <c r="D83" s="49">
        <v>0</v>
      </c>
      <c r="E83" s="49">
        <v>1</v>
      </c>
      <c r="F83" s="49">
        <v>0</v>
      </c>
      <c r="G83" s="49">
        <v>0</v>
      </c>
      <c r="H83" s="51">
        <f t="shared" si="4"/>
        <v>2</v>
      </c>
      <c r="I83" s="49">
        <f>H83*25</f>
        <v>50</v>
      </c>
      <c r="J83" s="49">
        <v>50</v>
      </c>
      <c r="K83" s="49">
        <f t="shared" si="30"/>
        <v>0</v>
      </c>
      <c r="L83" s="49">
        <v>2</v>
      </c>
      <c r="M83" s="49">
        <v>1</v>
      </c>
      <c r="N83" s="49">
        <v>1</v>
      </c>
      <c r="P83" s="49">
        <v>5</v>
      </c>
      <c r="Q83" s="51">
        <v>150</v>
      </c>
      <c r="R83" s="51"/>
      <c r="S83" s="51">
        <v>150</v>
      </c>
      <c r="T83" s="49">
        <f t="shared" si="29"/>
        <v>150</v>
      </c>
      <c r="U83" s="49">
        <f t="shared" si="25"/>
        <v>150</v>
      </c>
      <c r="AK83" t="s">
        <v>320</v>
      </c>
      <c r="AL83" t="s">
        <v>320</v>
      </c>
      <c r="AN83" s="49" t="s">
        <v>383</v>
      </c>
      <c r="AQ83" s="49">
        <f t="shared" si="11"/>
        <v>0</v>
      </c>
      <c r="AU83" s="49">
        <f t="shared" si="22"/>
        <v>0</v>
      </c>
    </row>
    <row r="84" spans="1:47" ht="15" hidden="1" x14ac:dyDescent="0.25">
      <c r="A84" s="50" t="s">
        <v>231</v>
      </c>
      <c r="B84" s="49" t="s">
        <v>177</v>
      </c>
      <c r="C84" s="49">
        <v>0</v>
      </c>
      <c r="D84" s="49">
        <v>0</v>
      </c>
      <c r="E84" s="49">
        <v>2</v>
      </c>
      <c r="F84" s="49">
        <v>0</v>
      </c>
      <c r="G84" s="49">
        <v>0</v>
      </c>
      <c r="H84" s="51">
        <f t="shared" si="4"/>
        <v>2</v>
      </c>
      <c r="I84" s="49">
        <f>H84*30</f>
        <v>60</v>
      </c>
      <c r="J84" s="49">
        <v>60</v>
      </c>
      <c r="K84" s="49">
        <f t="shared" si="30"/>
        <v>0</v>
      </c>
      <c r="L84" s="49">
        <v>2</v>
      </c>
      <c r="N84" s="49">
        <v>1</v>
      </c>
      <c r="P84" s="49">
        <v>8</v>
      </c>
      <c r="Q84" s="51">
        <v>415</v>
      </c>
      <c r="R84" s="51"/>
      <c r="S84" s="51">
        <v>415</v>
      </c>
      <c r="T84" s="49">
        <f t="shared" si="29"/>
        <v>415</v>
      </c>
      <c r="U84" s="49">
        <f t="shared" si="25"/>
        <v>415</v>
      </c>
      <c r="AK84" t="s">
        <v>320</v>
      </c>
      <c r="AL84" t="s">
        <v>320</v>
      </c>
      <c r="AM84" s="49" t="s">
        <v>384</v>
      </c>
      <c r="AN84" s="49" t="s">
        <v>385</v>
      </c>
      <c r="AQ84" s="49">
        <f t="shared" ref="AQ84:AQ99" si="31">AO84+AP84</f>
        <v>0</v>
      </c>
      <c r="AU84" s="49">
        <f t="shared" si="22"/>
        <v>0</v>
      </c>
    </row>
    <row r="85" spans="1:47" ht="15" hidden="1" x14ac:dyDescent="0.25">
      <c r="A85" s="103" t="s">
        <v>438</v>
      </c>
      <c r="B85" s="49" t="s">
        <v>174</v>
      </c>
      <c r="H85" s="51"/>
      <c r="Q85" s="51"/>
      <c r="R85" s="51"/>
      <c r="S85" s="51"/>
      <c r="T85" s="49">
        <v>0</v>
      </c>
      <c r="U85" s="49">
        <f t="shared" si="25"/>
        <v>0</v>
      </c>
      <c r="X85" s="100" t="s">
        <v>16</v>
      </c>
      <c r="Y85" s="100">
        <v>140</v>
      </c>
      <c r="AB85" s="100" t="s">
        <v>16</v>
      </c>
      <c r="AC85" s="100">
        <v>115</v>
      </c>
      <c r="AK85"/>
      <c r="AL85"/>
      <c r="AO85" s="49">
        <f>100+75</f>
        <v>175</v>
      </c>
      <c r="AP85" s="49">
        <f>40+40</f>
        <v>80</v>
      </c>
      <c r="AQ85" s="49">
        <f t="shared" si="31"/>
        <v>255</v>
      </c>
      <c r="AU85" s="49">
        <f t="shared" si="22"/>
        <v>255</v>
      </c>
    </row>
    <row r="86" spans="1:47" ht="15" hidden="1" x14ac:dyDescent="0.25">
      <c r="A86" s="49" t="s">
        <v>386</v>
      </c>
      <c r="B86" s="49" t="s">
        <v>212</v>
      </c>
      <c r="C86" s="49">
        <v>1</v>
      </c>
      <c r="D86" s="49">
        <v>1</v>
      </c>
      <c r="E86" s="49">
        <v>0</v>
      </c>
      <c r="F86" s="49">
        <v>1</v>
      </c>
      <c r="G86" s="49">
        <v>0</v>
      </c>
      <c r="H86" s="51">
        <f t="shared" si="4"/>
        <v>3</v>
      </c>
      <c r="I86" s="49">
        <f>H86*35</f>
        <v>105</v>
      </c>
      <c r="J86" s="49">
        <v>105</v>
      </c>
      <c r="K86" s="49">
        <f t="shared" si="30"/>
        <v>0</v>
      </c>
      <c r="N86" s="49">
        <v>1</v>
      </c>
      <c r="O86" s="49">
        <v>1</v>
      </c>
      <c r="P86" s="49">
        <f t="shared" si="27"/>
        <v>2</v>
      </c>
      <c r="Q86" s="51">
        <v>145</v>
      </c>
      <c r="R86" s="51"/>
      <c r="S86" s="51">
        <v>145</v>
      </c>
      <c r="T86" s="49">
        <f>S86+R86</f>
        <v>145</v>
      </c>
      <c r="U86" s="49">
        <f t="shared" si="25"/>
        <v>145</v>
      </c>
      <c r="AK86" t="s">
        <v>320</v>
      </c>
      <c r="AL86" t="s">
        <v>320</v>
      </c>
      <c r="AQ86" s="49">
        <f t="shared" si="31"/>
        <v>0</v>
      </c>
      <c r="AU86" s="49">
        <f t="shared" si="22"/>
        <v>0</v>
      </c>
    </row>
    <row r="87" spans="1:47" ht="15" hidden="1" x14ac:dyDescent="0.25">
      <c r="A87" s="49" t="s">
        <v>232</v>
      </c>
      <c r="B87" s="49" t="s">
        <v>177</v>
      </c>
      <c r="C87" s="49">
        <v>2</v>
      </c>
      <c r="D87" s="49">
        <v>1</v>
      </c>
      <c r="E87" s="49">
        <v>2</v>
      </c>
      <c r="F87" s="49">
        <v>2</v>
      </c>
      <c r="G87" s="49">
        <v>2</v>
      </c>
      <c r="H87" s="51">
        <f t="shared" si="4"/>
        <v>9</v>
      </c>
      <c r="I87" s="49">
        <f>H87*30+50</f>
        <v>320</v>
      </c>
      <c r="J87" s="49">
        <v>320</v>
      </c>
      <c r="K87" s="49">
        <f t="shared" si="30"/>
        <v>0</v>
      </c>
      <c r="N87" s="49">
        <v>1</v>
      </c>
      <c r="P87" s="49">
        <f t="shared" si="27"/>
        <v>1</v>
      </c>
      <c r="Q87" s="51">
        <v>80</v>
      </c>
      <c r="R87" s="51"/>
      <c r="S87" s="51">
        <v>80</v>
      </c>
      <c r="T87" s="49">
        <f>S87+R87</f>
        <v>80</v>
      </c>
      <c r="U87" s="49">
        <f t="shared" si="25"/>
        <v>80</v>
      </c>
      <c r="AK87" t="s">
        <v>320</v>
      </c>
      <c r="AL87" t="s">
        <v>320</v>
      </c>
      <c r="AQ87" s="49">
        <f t="shared" si="31"/>
        <v>0</v>
      </c>
      <c r="AU87" s="49">
        <f t="shared" si="22"/>
        <v>0</v>
      </c>
    </row>
    <row r="88" spans="1:47" ht="15" x14ac:dyDescent="0.25">
      <c r="A88" s="49" t="s">
        <v>233</v>
      </c>
      <c r="B88" s="49" t="s">
        <v>174</v>
      </c>
      <c r="C88" s="49">
        <v>0</v>
      </c>
      <c r="D88" s="49">
        <v>0</v>
      </c>
      <c r="E88" s="49">
        <v>1</v>
      </c>
      <c r="F88" s="49">
        <v>0</v>
      </c>
      <c r="G88" s="49">
        <v>0</v>
      </c>
      <c r="H88" s="51">
        <f t="shared" ref="H88:H97" si="32">SUM(C88:G88)</f>
        <v>1</v>
      </c>
      <c r="I88" s="49">
        <f>H88*25</f>
        <v>25</v>
      </c>
      <c r="K88" s="49">
        <f t="shared" si="30"/>
        <v>25</v>
      </c>
      <c r="P88" s="49">
        <f t="shared" si="27"/>
        <v>0</v>
      </c>
      <c r="Q88" s="51">
        <v>25</v>
      </c>
      <c r="R88" s="51"/>
      <c r="S88" s="51"/>
      <c r="T88" s="49">
        <f>S88+R88</f>
        <v>0</v>
      </c>
      <c r="U88" s="49">
        <f t="shared" si="25"/>
        <v>0</v>
      </c>
      <c r="AI88" s="100">
        <f>Q88</f>
        <v>25</v>
      </c>
      <c r="AK88" t="s">
        <v>320</v>
      </c>
      <c r="AL88" t="s">
        <v>320</v>
      </c>
      <c r="AQ88" s="49">
        <f t="shared" si="31"/>
        <v>0</v>
      </c>
      <c r="AU88" s="49">
        <f t="shared" si="22"/>
        <v>0</v>
      </c>
    </row>
    <row r="89" spans="1:47" ht="15" hidden="1" x14ac:dyDescent="0.25">
      <c r="A89" s="49" t="s">
        <v>617</v>
      </c>
      <c r="B89" s="49" t="s">
        <v>174</v>
      </c>
      <c r="H89" s="51"/>
      <c r="Q89" s="51"/>
      <c r="R89" s="51"/>
      <c r="S89" s="51"/>
      <c r="AC89" s="100">
        <v>100</v>
      </c>
      <c r="AK89"/>
      <c r="AL89"/>
      <c r="AO89" s="49">
        <v>75</v>
      </c>
      <c r="AP89" s="49">
        <v>25</v>
      </c>
      <c r="AQ89" s="49">
        <v>100</v>
      </c>
      <c r="AU89" s="49">
        <f t="shared" si="22"/>
        <v>100</v>
      </c>
    </row>
    <row r="90" spans="1:47" ht="15.75" thickBot="1" x14ac:dyDescent="0.3">
      <c r="A90" s="50" t="s">
        <v>234</v>
      </c>
      <c r="B90" s="49" t="s">
        <v>203</v>
      </c>
      <c r="C90" s="49">
        <v>1</v>
      </c>
      <c r="D90" s="49">
        <v>1</v>
      </c>
      <c r="E90" s="49">
        <v>1</v>
      </c>
      <c r="F90" s="49">
        <v>0</v>
      </c>
      <c r="G90" s="49">
        <v>0</v>
      </c>
      <c r="H90" s="51">
        <f t="shared" si="32"/>
        <v>3</v>
      </c>
      <c r="I90" s="49">
        <f>H90*40</f>
        <v>120</v>
      </c>
      <c r="J90" s="49">
        <v>120</v>
      </c>
      <c r="K90" s="49">
        <f t="shared" si="30"/>
        <v>0</v>
      </c>
      <c r="O90" s="49">
        <v>2</v>
      </c>
      <c r="P90" s="49">
        <f t="shared" si="27"/>
        <v>2</v>
      </c>
      <c r="Q90" s="51">
        <v>180</v>
      </c>
      <c r="R90" s="51"/>
      <c r="S90" s="51"/>
      <c r="T90" s="49">
        <f t="shared" ref="T90:T96" si="33">S90+R90</f>
        <v>0</v>
      </c>
      <c r="U90" s="49">
        <f t="shared" ref="U90:U97" si="34">T90</f>
        <v>0</v>
      </c>
      <c r="AI90" s="100">
        <f>Q90</f>
        <v>180</v>
      </c>
      <c r="AK90" t="s">
        <v>320</v>
      </c>
      <c r="AL90" t="s">
        <v>320</v>
      </c>
      <c r="AQ90" s="49">
        <f t="shared" si="31"/>
        <v>0</v>
      </c>
      <c r="AU90" s="49">
        <f t="shared" si="22"/>
        <v>0</v>
      </c>
    </row>
    <row r="91" spans="1:47" ht="15.75" hidden="1" thickBot="1" x14ac:dyDescent="0.3">
      <c r="A91" s="50" t="s">
        <v>235</v>
      </c>
      <c r="B91" s="49" t="s">
        <v>177</v>
      </c>
      <c r="C91" s="49">
        <v>1</v>
      </c>
      <c r="D91" s="49">
        <v>1</v>
      </c>
      <c r="E91" s="49">
        <v>0</v>
      </c>
      <c r="F91" s="49">
        <v>0</v>
      </c>
      <c r="G91" s="49">
        <v>1</v>
      </c>
      <c r="H91" s="51">
        <f t="shared" si="32"/>
        <v>3</v>
      </c>
      <c r="I91" s="49">
        <f>H91*30</f>
        <v>90</v>
      </c>
      <c r="K91" s="49">
        <f t="shared" si="30"/>
        <v>90</v>
      </c>
      <c r="N91" s="49">
        <v>1</v>
      </c>
      <c r="O91" s="49">
        <v>1</v>
      </c>
      <c r="P91" s="49">
        <f t="shared" si="27"/>
        <v>2</v>
      </c>
      <c r="Q91" s="51">
        <v>200</v>
      </c>
      <c r="R91" s="51"/>
      <c r="S91" s="51"/>
      <c r="T91" s="49">
        <f t="shared" si="33"/>
        <v>0</v>
      </c>
      <c r="U91" s="49">
        <f t="shared" si="34"/>
        <v>0</v>
      </c>
      <c r="AB91" s="100">
        <v>200</v>
      </c>
      <c r="AI91" s="100">
        <v>0</v>
      </c>
      <c r="AK91" t="s">
        <v>320</v>
      </c>
      <c r="AL91" t="s">
        <v>320</v>
      </c>
      <c r="AQ91" s="49">
        <f t="shared" si="31"/>
        <v>0</v>
      </c>
      <c r="AU91" s="49">
        <f t="shared" si="22"/>
        <v>0</v>
      </c>
    </row>
    <row r="92" spans="1:47" ht="15.75" hidden="1" thickBot="1" x14ac:dyDescent="0.3">
      <c r="A92" s="49" t="s">
        <v>246</v>
      </c>
      <c r="B92" s="49" t="s">
        <v>174</v>
      </c>
      <c r="C92" s="49">
        <v>0</v>
      </c>
      <c r="D92" s="49">
        <v>0</v>
      </c>
      <c r="E92" s="49">
        <v>0</v>
      </c>
      <c r="F92" s="49">
        <v>1</v>
      </c>
      <c r="G92" s="49">
        <v>0</v>
      </c>
      <c r="H92" s="51">
        <f t="shared" si="32"/>
        <v>1</v>
      </c>
      <c r="I92" s="49">
        <f t="shared" ref="I92" si="35">H92*25</f>
        <v>25</v>
      </c>
      <c r="J92" s="49">
        <v>25</v>
      </c>
      <c r="K92" s="49">
        <f t="shared" si="30"/>
        <v>0</v>
      </c>
      <c r="P92" s="49">
        <f t="shared" si="27"/>
        <v>0</v>
      </c>
      <c r="Q92" s="51">
        <v>0</v>
      </c>
      <c r="R92" s="51"/>
      <c r="S92" s="51"/>
      <c r="T92" s="49">
        <f t="shared" si="33"/>
        <v>0</v>
      </c>
      <c r="U92" s="49">
        <f t="shared" si="34"/>
        <v>0</v>
      </c>
      <c r="AK92" t="s">
        <v>320</v>
      </c>
      <c r="AL92" t="s">
        <v>320</v>
      </c>
      <c r="AQ92" s="49">
        <f t="shared" si="31"/>
        <v>0</v>
      </c>
      <c r="AU92" s="49">
        <f t="shared" si="22"/>
        <v>0</v>
      </c>
    </row>
    <row r="93" spans="1:47" ht="15.75" hidden="1" thickBot="1" x14ac:dyDescent="0.3">
      <c r="A93" s="49" t="s">
        <v>250</v>
      </c>
      <c r="B93" s="49" t="s">
        <v>174</v>
      </c>
      <c r="C93" s="49">
        <v>3</v>
      </c>
      <c r="D93" s="49">
        <v>1</v>
      </c>
      <c r="E93" s="49">
        <v>1</v>
      </c>
      <c r="F93" s="49">
        <v>0</v>
      </c>
      <c r="G93" s="49">
        <v>1</v>
      </c>
      <c r="H93" s="51">
        <f t="shared" si="32"/>
        <v>6</v>
      </c>
      <c r="I93" s="49">
        <f>H93*25+25</f>
        <v>175</v>
      </c>
      <c r="J93" s="49">
        <v>175</v>
      </c>
      <c r="K93" s="49">
        <f t="shared" si="30"/>
        <v>0</v>
      </c>
      <c r="P93" s="49">
        <f t="shared" si="27"/>
        <v>0</v>
      </c>
      <c r="Q93" s="51">
        <v>0</v>
      </c>
      <c r="R93" s="51"/>
      <c r="S93" s="51"/>
      <c r="T93" s="49">
        <f t="shared" si="33"/>
        <v>0</v>
      </c>
      <c r="U93" s="49">
        <f t="shared" si="34"/>
        <v>0</v>
      </c>
      <c r="AK93" t="s">
        <v>320</v>
      </c>
      <c r="AL93" t="s">
        <v>320</v>
      </c>
      <c r="AQ93" s="49">
        <f t="shared" si="31"/>
        <v>0</v>
      </c>
      <c r="AU93" s="49">
        <f t="shared" si="22"/>
        <v>0</v>
      </c>
    </row>
    <row r="94" spans="1:47" ht="15.75" hidden="1" thickBot="1" x14ac:dyDescent="0.3">
      <c r="A94" s="49" t="s">
        <v>236</v>
      </c>
      <c r="B94" s="49" t="s">
        <v>177</v>
      </c>
      <c r="C94" s="49">
        <v>1</v>
      </c>
      <c r="D94" s="49">
        <v>2</v>
      </c>
      <c r="E94" s="49">
        <v>2</v>
      </c>
      <c r="F94" s="49">
        <v>2</v>
      </c>
      <c r="G94" s="49">
        <v>2</v>
      </c>
      <c r="H94" s="51">
        <f t="shared" si="32"/>
        <v>9</v>
      </c>
      <c r="I94" s="49">
        <f>H94*30+50</f>
        <v>320</v>
      </c>
      <c r="J94" s="49">
        <v>320</v>
      </c>
      <c r="K94" s="49">
        <f t="shared" si="30"/>
        <v>0</v>
      </c>
      <c r="L94" s="49">
        <v>2</v>
      </c>
      <c r="M94" s="49">
        <v>2</v>
      </c>
      <c r="N94" s="49">
        <v>2</v>
      </c>
      <c r="O94" s="49">
        <v>1</v>
      </c>
      <c r="P94" s="49">
        <f t="shared" si="27"/>
        <v>7</v>
      </c>
      <c r="Q94" s="51">
        <v>310</v>
      </c>
      <c r="R94" s="51"/>
      <c r="S94" s="51">
        <v>310</v>
      </c>
      <c r="T94" s="49">
        <f t="shared" si="33"/>
        <v>310</v>
      </c>
      <c r="U94" s="49">
        <f t="shared" si="34"/>
        <v>310</v>
      </c>
      <c r="AK94" t="s">
        <v>320</v>
      </c>
      <c r="AL94" t="s">
        <v>320</v>
      </c>
      <c r="AQ94" s="49">
        <f t="shared" si="31"/>
        <v>0</v>
      </c>
      <c r="AU94" s="49">
        <f t="shared" si="22"/>
        <v>0</v>
      </c>
    </row>
    <row r="95" spans="1:47" ht="15.75" hidden="1" thickBot="1" x14ac:dyDescent="0.3">
      <c r="A95" s="50" t="s">
        <v>237</v>
      </c>
      <c r="B95" s="49" t="s">
        <v>174</v>
      </c>
      <c r="C95" s="49">
        <v>0</v>
      </c>
      <c r="D95" s="49">
        <v>0</v>
      </c>
      <c r="E95" s="49">
        <v>1</v>
      </c>
      <c r="F95" s="49">
        <v>1</v>
      </c>
      <c r="G95" s="49">
        <v>1</v>
      </c>
      <c r="H95" s="51">
        <f t="shared" si="32"/>
        <v>3</v>
      </c>
      <c r="I95" s="49">
        <f t="shared" ref="I95:I97" si="36">H95*25</f>
        <v>75</v>
      </c>
      <c r="K95" s="49">
        <f t="shared" si="30"/>
        <v>75</v>
      </c>
      <c r="M95" s="49">
        <v>1</v>
      </c>
      <c r="P95" s="49">
        <v>2</v>
      </c>
      <c r="Q95" s="51">
        <v>150</v>
      </c>
      <c r="R95" s="51"/>
      <c r="S95" s="51">
        <v>150</v>
      </c>
      <c r="T95" s="49">
        <f t="shared" si="33"/>
        <v>150</v>
      </c>
      <c r="U95" s="49">
        <f t="shared" si="34"/>
        <v>150</v>
      </c>
      <c r="AK95" t="s">
        <v>320</v>
      </c>
      <c r="AL95" t="s">
        <v>320</v>
      </c>
      <c r="AQ95" s="49">
        <f t="shared" si="31"/>
        <v>0</v>
      </c>
      <c r="AU95" s="49">
        <f t="shared" si="22"/>
        <v>0</v>
      </c>
    </row>
    <row r="96" spans="1:47" ht="15.75" hidden="1" thickBot="1" x14ac:dyDescent="0.3">
      <c r="A96" s="49" t="s">
        <v>238</v>
      </c>
      <c r="B96" s="52" t="s">
        <v>174</v>
      </c>
      <c r="C96" s="49">
        <v>0</v>
      </c>
      <c r="D96" s="49">
        <v>1</v>
      </c>
      <c r="E96" s="49">
        <v>0</v>
      </c>
      <c r="F96" s="49">
        <v>0</v>
      </c>
      <c r="G96" s="49">
        <v>0</v>
      </c>
      <c r="H96" s="51">
        <v>0</v>
      </c>
      <c r="I96" s="49">
        <v>25</v>
      </c>
      <c r="K96" s="49">
        <v>25</v>
      </c>
      <c r="O96" s="49">
        <v>1</v>
      </c>
      <c r="P96" s="49">
        <f t="shared" si="27"/>
        <v>1</v>
      </c>
      <c r="Q96" s="52">
        <v>50</v>
      </c>
      <c r="R96" s="52"/>
      <c r="S96" s="52">
        <v>50</v>
      </c>
      <c r="T96" s="49">
        <f t="shared" si="33"/>
        <v>50</v>
      </c>
      <c r="U96" s="49">
        <f t="shared" si="34"/>
        <v>50</v>
      </c>
      <c r="AK96" t="s">
        <v>320</v>
      </c>
      <c r="AL96" t="s">
        <v>320</v>
      </c>
      <c r="AQ96" s="49">
        <f t="shared" si="31"/>
        <v>0</v>
      </c>
      <c r="AU96" s="49">
        <f t="shared" si="22"/>
        <v>0</v>
      </c>
    </row>
    <row r="97" spans="1:47" ht="15.75" hidden="1" thickBot="1" x14ac:dyDescent="0.3">
      <c r="A97" s="49" t="s">
        <v>239</v>
      </c>
      <c r="B97" s="49" t="s">
        <v>174</v>
      </c>
      <c r="C97" s="49">
        <v>0</v>
      </c>
      <c r="D97" s="49">
        <v>0</v>
      </c>
      <c r="E97" s="49">
        <v>0</v>
      </c>
      <c r="F97" s="49">
        <v>0</v>
      </c>
      <c r="G97" s="49">
        <v>2</v>
      </c>
      <c r="H97" s="51">
        <f t="shared" si="32"/>
        <v>2</v>
      </c>
      <c r="I97" s="49">
        <f t="shared" si="36"/>
        <v>50</v>
      </c>
      <c r="K97" s="49">
        <f t="shared" si="30"/>
        <v>50</v>
      </c>
      <c r="L97" s="49">
        <v>1</v>
      </c>
      <c r="P97" s="49">
        <f t="shared" si="27"/>
        <v>1</v>
      </c>
      <c r="Q97" s="51">
        <v>75</v>
      </c>
      <c r="R97" s="51">
        <v>25</v>
      </c>
      <c r="S97" s="51">
        <v>100</v>
      </c>
      <c r="T97" s="49">
        <f>S97</f>
        <v>100</v>
      </c>
      <c r="U97" s="49">
        <f t="shared" si="34"/>
        <v>100</v>
      </c>
      <c r="AK97" t="s">
        <v>320</v>
      </c>
      <c r="AL97" t="s">
        <v>320</v>
      </c>
      <c r="AQ97" s="49">
        <f t="shared" si="31"/>
        <v>0</v>
      </c>
      <c r="AU97" s="49">
        <f t="shared" si="22"/>
        <v>0</v>
      </c>
    </row>
    <row r="98" spans="1:47" ht="12" hidden="1" thickBot="1" x14ac:dyDescent="0.25">
      <c r="A98" s="49" t="s">
        <v>476</v>
      </c>
      <c r="AJ98" s="100">
        <v>0</v>
      </c>
      <c r="AQ98" s="49">
        <f t="shared" si="31"/>
        <v>0</v>
      </c>
      <c r="AU98" s="49">
        <f t="shared" si="22"/>
        <v>0</v>
      </c>
    </row>
    <row r="99" spans="1:47" ht="12" thickBot="1" x14ac:dyDescent="0.25">
      <c r="A99" s="61" t="s">
        <v>387</v>
      </c>
      <c r="B99" s="62"/>
      <c r="C99" s="62"/>
      <c r="D99" s="62"/>
      <c r="E99" s="62"/>
      <c r="F99" s="62"/>
      <c r="G99" s="62"/>
      <c r="H99" s="62"/>
      <c r="I99" s="63">
        <f>SUM(I2:I97)</f>
        <v>7995</v>
      </c>
      <c r="J99" s="63">
        <f>SUM(J2:J97)</f>
        <v>6420</v>
      </c>
      <c r="K99" s="63">
        <f>SUM(K2:K97)</f>
        <v>1575</v>
      </c>
      <c r="L99" s="62"/>
      <c r="M99" s="62"/>
      <c r="N99" s="62"/>
      <c r="O99" s="62"/>
      <c r="P99" s="62"/>
      <c r="Q99" s="171">
        <f t="shared" ref="Q99:AI99" si="37">SUM(Q2:Q97)</f>
        <v>8687.5</v>
      </c>
      <c r="R99" s="64">
        <f t="shared" si="37"/>
        <v>530</v>
      </c>
      <c r="S99" s="64">
        <f t="shared" si="37"/>
        <v>6510</v>
      </c>
      <c r="T99" s="64">
        <f t="shared" si="37"/>
        <v>6510.5</v>
      </c>
      <c r="U99" s="64">
        <f t="shared" si="37"/>
        <v>6715.5</v>
      </c>
      <c r="V99" s="64">
        <f t="shared" si="37"/>
        <v>205</v>
      </c>
      <c r="W99" s="101">
        <f t="shared" si="37"/>
        <v>335</v>
      </c>
      <c r="X99" s="101">
        <f t="shared" si="37"/>
        <v>777</v>
      </c>
      <c r="Y99" s="101">
        <f t="shared" si="37"/>
        <v>440</v>
      </c>
      <c r="Z99" s="101">
        <f t="shared" si="37"/>
        <v>0</v>
      </c>
      <c r="AA99" s="101">
        <f t="shared" si="37"/>
        <v>230</v>
      </c>
      <c r="AB99" s="101">
        <f t="shared" si="37"/>
        <v>720</v>
      </c>
      <c r="AC99" s="101">
        <f t="shared" si="37"/>
        <v>455</v>
      </c>
      <c r="AD99" s="101">
        <f t="shared" si="37"/>
        <v>520</v>
      </c>
      <c r="AE99" s="101">
        <f t="shared" si="37"/>
        <v>125</v>
      </c>
      <c r="AF99" s="101">
        <f t="shared" si="37"/>
        <v>175</v>
      </c>
      <c r="AG99" s="101">
        <f t="shared" si="37"/>
        <v>100</v>
      </c>
      <c r="AH99" s="101">
        <f t="shared" si="37"/>
        <v>175</v>
      </c>
      <c r="AI99" s="155">
        <f t="shared" si="37"/>
        <v>272.5</v>
      </c>
      <c r="AJ99" s="155">
        <f>SUM(AJ2:AJ98)</f>
        <v>0</v>
      </c>
      <c r="AK99" s="68"/>
      <c r="AL99" s="68"/>
      <c r="AO99" s="64">
        <f t="shared" ref="AO99:AP99" si="38">SUM(AO2:AO97)</f>
        <v>1525</v>
      </c>
      <c r="AP99" s="64">
        <f t="shared" si="38"/>
        <v>600</v>
      </c>
      <c r="AQ99" s="64">
        <f t="shared" si="31"/>
        <v>2125</v>
      </c>
      <c r="AU99" s="49">
        <f t="shared" si="22"/>
        <v>2125</v>
      </c>
    </row>
    <row r="100" spans="1:47" ht="15" customHeight="1" x14ac:dyDescent="0.2">
      <c r="H100" s="172" t="s">
        <v>607</v>
      </c>
      <c r="I100" s="173">
        <v>7660</v>
      </c>
      <c r="J100" s="173">
        <f>J99</f>
        <v>6420</v>
      </c>
      <c r="K100" s="174">
        <f>I100-J100</f>
        <v>1240</v>
      </c>
      <c r="P100" s="49" t="s">
        <v>16</v>
      </c>
      <c r="Q100" s="49" t="s">
        <v>608</v>
      </c>
      <c r="R100" s="49" t="s">
        <v>615</v>
      </c>
      <c r="S100" s="49">
        <f>S99</f>
        <v>6510</v>
      </c>
      <c r="U100" s="49">
        <v>0</v>
      </c>
      <c r="W100" s="49">
        <f>W99</f>
        <v>335</v>
      </c>
      <c r="X100" s="49">
        <f>X99</f>
        <v>777</v>
      </c>
      <c r="Y100" s="49"/>
      <c r="Z100" s="49"/>
      <c r="AA100" s="49"/>
      <c r="AB100" s="49">
        <f>AB99</f>
        <v>720</v>
      </c>
      <c r="AC100" s="49"/>
      <c r="AD100" s="49"/>
      <c r="AE100" s="49">
        <f>AE99</f>
        <v>125</v>
      </c>
      <c r="AF100" s="49">
        <f>AF99</f>
        <v>175</v>
      </c>
      <c r="AG100" s="49"/>
      <c r="AH100" s="49"/>
      <c r="AI100" s="102">
        <f>SUM(S100:AH100)</f>
        <v>8642</v>
      </c>
      <c r="AJ100" s="102"/>
      <c r="AO100" s="49" t="s">
        <v>16</v>
      </c>
      <c r="AP100" s="49" t="s">
        <v>16</v>
      </c>
    </row>
    <row r="101" spans="1:47" ht="12" thickBot="1" x14ac:dyDescent="0.25">
      <c r="H101" s="67" t="s">
        <v>606</v>
      </c>
      <c r="I101" s="175">
        <f>I99-I100</f>
        <v>335</v>
      </c>
      <c r="J101" s="175">
        <v>0</v>
      </c>
      <c r="K101" s="176">
        <f>I101</f>
        <v>335</v>
      </c>
      <c r="P101" s="49" t="s">
        <v>16</v>
      </c>
      <c r="Q101" s="98" t="s">
        <v>16</v>
      </c>
      <c r="R101" s="49" t="s">
        <v>491</v>
      </c>
      <c r="T101" s="49">
        <v>0</v>
      </c>
      <c r="V101" s="49">
        <v>205</v>
      </c>
      <c r="W101" s="49"/>
      <c r="X101" s="49"/>
      <c r="Y101" s="49">
        <f>Y99</f>
        <v>440</v>
      </c>
      <c r="Z101" s="49"/>
      <c r="AA101" s="49">
        <f>AA99</f>
        <v>230</v>
      </c>
      <c r="AB101" s="49"/>
      <c r="AC101" s="49">
        <f>AC99</f>
        <v>455</v>
      </c>
      <c r="AD101" s="49">
        <f>AD99</f>
        <v>520</v>
      </c>
      <c r="AE101" s="100" t="s">
        <v>16</v>
      </c>
      <c r="AF101" s="100" t="s">
        <v>16</v>
      </c>
      <c r="AG101" s="100">
        <v>100</v>
      </c>
      <c r="AH101" s="100">
        <v>175</v>
      </c>
      <c r="AI101" s="102">
        <f>SUM(S101:AH101)</f>
        <v>2125</v>
      </c>
      <c r="AJ101" s="102"/>
    </row>
    <row r="102" spans="1:47" x14ac:dyDescent="0.2">
      <c r="A102" s="65" t="s">
        <v>16</v>
      </c>
      <c r="Q102" s="98" t="s">
        <v>16</v>
      </c>
      <c r="R102" s="70"/>
      <c r="S102" s="70"/>
      <c r="V102" s="49">
        <v>205</v>
      </c>
      <c r="X102" s="102"/>
      <c r="Y102" s="102">
        <v>440</v>
      </c>
      <c r="Z102" s="102"/>
      <c r="AA102" s="102">
        <v>230</v>
      </c>
      <c r="AB102" s="102"/>
      <c r="AC102" s="102">
        <v>455</v>
      </c>
      <c r="AD102" s="102">
        <v>520</v>
      </c>
      <c r="AE102" s="102" t="s">
        <v>16</v>
      </c>
      <c r="AF102" s="102" t="s">
        <v>16</v>
      </c>
      <c r="AG102" s="102">
        <v>100</v>
      </c>
      <c r="AH102" s="102">
        <v>175</v>
      </c>
      <c r="AI102" s="102">
        <f>SUM(S102:AH102)</f>
        <v>2125</v>
      </c>
      <c r="AJ102" s="102"/>
      <c r="AK102" s="70"/>
      <c r="AL102" s="70"/>
      <c r="AO102" s="70"/>
      <c r="AP102" s="70"/>
    </row>
    <row r="103" spans="1:47" hidden="1" x14ac:dyDescent="0.2">
      <c r="A103" s="65" t="s">
        <v>16</v>
      </c>
      <c r="B103" s="65" t="s">
        <v>16</v>
      </c>
      <c r="C103" s="65" t="s">
        <v>16</v>
      </c>
      <c r="D103" s="65" t="s">
        <v>16</v>
      </c>
      <c r="E103" s="65" t="s">
        <v>16</v>
      </c>
      <c r="F103" s="65" t="s">
        <v>16</v>
      </c>
      <c r="G103" s="65" t="s">
        <v>16</v>
      </c>
      <c r="H103" s="65" t="s">
        <v>16</v>
      </c>
      <c r="I103" s="65" t="s">
        <v>16</v>
      </c>
      <c r="J103" s="65" t="s">
        <v>16</v>
      </c>
      <c r="Q103" s="98" t="s">
        <v>16</v>
      </c>
      <c r="R103" s="69"/>
      <c r="S103" s="185">
        <v>42616</v>
      </c>
      <c r="T103" s="49">
        <v>6510</v>
      </c>
      <c r="X103" s="102"/>
      <c r="Y103" s="102"/>
      <c r="Z103" s="102"/>
      <c r="AA103" s="102"/>
      <c r="AB103" s="102"/>
      <c r="AC103" s="102"/>
      <c r="AD103" s="102"/>
      <c r="AE103" s="49"/>
      <c r="AF103" s="49"/>
      <c r="AG103" s="49"/>
      <c r="AH103" s="49"/>
      <c r="AI103" s="49"/>
      <c r="AJ103" s="49"/>
      <c r="AK103" s="69"/>
      <c r="AL103" s="69"/>
      <c r="AO103" s="69"/>
      <c r="AP103" s="69" t="s">
        <v>16</v>
      </c>
      <c r="AQ103" s="49" t="s">
        <v>16</v>
      </c>
    </row>
    <row r="104" spans="1:47" hidden="1" x14ac:dyDescent="0.2">
      <c r="A104" s="65" t="s">
        <v>16</v>
      </c>
      <c r="B104" s="65" t="s">
        <v>16</v>
      </c>
      <c r="C104" s="65" t="s">
        <v>16</v>
      </c>
      <c r="D104" s="65" t="s">
        <v>16</v>
      </c>
      <c r="E104" s="65" t="s">
        <v>16</v>
      </c>
      <c r="F104" s="65" t="s">
        <v>16</v>
      </c>
      <c r="G104" s="65" t="s">
        <v>16</v>
      </c>
      <c r="H104" s="65" t="s">
        <v>16</v>
      </c>
      <c r="I104" s="65" t="s">
        <v>16</v>
      </c>
      <c r="J104" s="65" t="s">
        <v>16</v>
      </c>
      <c r="R104" s="69"/>
      <c r="S104" s="185">
        <v>42623</v>
      </c>
      <c r="T104" s="49">
        <v>335</v>
      </c>
      <c r="X104" s="102"/>
      <c r="Y104" s="102"/>
      <c r="Z104" s="102"/>
      <c r="AA104" s="102"/>
      <c r="AB104" s="102"/>
      <c r="AC104" s="102"/>
      <c r="AD104" s="102"/>
      <c r="AE104" s="177" t="s">
        <v>388</v>
      </c>
      <c r="AF104" s="178">
        <f>SUM(AF105:AF109)</f>
        <v>16050.5</v>
      </c>
      <c r="AG104" s="70"/>
      <c r="AH104" s="70"/>
      <c r="AI104" s="102" t="s">
        <v>16</v>
      </c>
      <c r="AJ104" s="102"/>
      <c r="AK104" s="69"/>
      <c r="AL104" s="69"/>
      <c r="AO104" s="69"/>
      <c r="AP104" s="69" t="s">
        <v>16</v>
      </c>
      <c r="AQ104" s="49" t="s">
        <v>16</v>
      </c>
    </row>
    <row r="105" spans="1:47" hidden="1" x14ac:dyDescent="0.2">
      <c r="A105" s="65" t="s">
        <v>16</v>
      </c>
      <c r="B105" s="65" t="s">
        <v>16</v>
      </c>
      <c r="C105" s="65" t="s">
        <v>16</v>
      </c>
      <c r="D105" s="65" t="s">
        <v>16</v>
      </c>
      <c r="E105" s="65" t="s">
        <v>16</v>
      </c>
      <c r="F105" s="65" t="s">
        <v>16</v>
      </c>
      <c r="G105" s="65" t="s">
        <v>16</v>
      </c>
      <c r="H105" s="65" t="s">
        <v>16</v>
      </c>
      <c r="I105" s="65" t="s">
        <v>16</v>
      </c>
      <c r="J105" s="65" t="s">
        <v>16</v>
      </c>
      <c r="S105" s="186">
        <v>42637</v>
      </c>
      <c r="T105" s="49">
        <v>777</v>
      </c>
      <c r="X105" s="102"/>
      <c r="Y105" s="102"/>
      <c r="Z105" s="102"/>
      <c r="AA105" s="102"/>
      <c r="AB105" s="102"/>
      <c r="AC105" s="102"/>
      <c r="AD105" s="102"/>
      <c r="AE105" s="172" t="s">
        <v>389</v>
      </c>
      <c r="AF105" s="182">
        <v>7660</v>
      </c>
      <c r="AG105" s="69"/>
      <c r="AH105" s="69"/>
      <c r="AI105" s="102"/>
      <c r="AJ105" s="102"/>
      <c r="AP105" s="69" t="s">
        <v>16</v>
      </c>
      <c r="AQ105" s="49" t="s">
        <v>16</v>
      </c>
    </row>
    <row r="106" spans="1:47" hidden="1" x14ac:dyDescent="0.2">
      <c r="A106" s="65" t="s">
        <v>16</v>
      </c>
      <c r="B106" s="65" t="s">
        <v>16</v>
      </c>
      <c r="C106" s="65" t="s">
        <v>16</v>
      </c>
      <c r="D106" s="65" t="s">
        <v>16</v>
      </c>
      <c r="E106" s="65" t="s">
        <v>16</v>
      </c>
      <c r="F106" s="65" t="s">
        <v>16</v>
      </c>
      <c r="G106" s="65" t="s">
        <v>16</v>
      </c>
      <c r="H106" s="65" t="s">
        <v>16</v>
      </c>
      <c r="I106" s="65" t="s">
        <v>16</v>
      </c>
      <c r="J106" s="65" t="s">
        <v>16</v>
      </c>
      <c r="S106" s="186">
        <v>42651</v>
      </c>
      <c r="T106" s="49">
        <v>720</v>
      </c>
      <c r="X106" s="102"/>
      <c r="Y106" s="102"/>
      <c r="Z106" s="102"/>
      <c r="AA106" s="102"/>
      <c r="AB106" s="102"/>
      <c r="AC106" s="102"/>
      <c r="AD106" s="102"/>
      <c r="AE106" s="66" t="s">
        <v>390</v>
      </c>
      <c r="AF106" s="179">
        <v>7447.5</v>
      </c>
      <c r="AG106" s="69"/>
      <c r="AH106" s="69"/>
      <c r="AI106" s="102"/>
      <c r="AJ106" s="102"/>
      <c r="AP106" s="69" t="s">
        <v>16</v>
      </c>
      <c r="AQ106" s="49" t="s">
        <v>16</v>
      </c>
    </row>
    <row r="107" spans="1:47" hidden="1" x14ac:dyDescent="0.2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S107" s="186">
        <v>42662</v>
      </c>
      <c r="T107" s="49">
        <v>125</v>
      </c>
      <c r="X107" s="102"/>
      <c r="Y107" s="102"/>
      <c r="Z107" s="102"/>
      <c r="AA107" s="102"/>
      <c r="AB107" s="102"/>
      <c r="AC107" s="102"/>
      <c r="AD107" s="102"/>
      <c r="AE107" s="66" t="s">
        <v>610</v>
      </c>
      <c r="AF107" s="179">
        <f>K101</f>
        <v>335</v>
      </c>
      <c r="AG107" s="69"/>
      <c r="AH107" s="69"/>
      <c r="AI107" s="102"/>
      <c r="AJ107" s="102"/>
      <c r="AP107" s="69"/>
    </row>
    <row r="108" spans="1:47" hidden="1" x14ac:dyDescent="0.2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S108" s="186">
        <v>42672</v>
      </c>
      <c r="T108" s="49">
        <v>175</v>
      </c>
      <c r="X108" s="102"/>
      <c r="Y108" s="102"/>
      <c r="Z108" s="102"/>
      <c r="AA108" s="102"/>
      <c r="AB108" s="102"/>
      <c r="AC108" s="102"/>
      <c r="AD108" s="102"/>
      <c r="AE108" s="183" t="s">
        <v>611</v>
      </c>
      <c r="AF108" s="184">
        <f>R99</f>
        <v>530</v>
      </c>
      <c r="AG108" s="102"/>
      <c r="AH108" s="102"/>
      <c r="AI108" s="102"/>
      <c r="AJ108" s="102"/>
      <c r="AP108" s="69"/>
      <c r="AQ108" s="49" t="s">
        <v>16</v>
      </c>
    </row>
    <row r="109" spans="1:47" ht="12" hidden="1" thickBot="1" x14ac:dyDescent="0.25">
      <c r="A109" s="65" t="s">
        <v>16</v>
      </c>
      <c r="B109" s="65" t="s">
        <v>16</v>
      </c>
      <c r="C109" s="65" t="s">
        <v>16</v>
      </c>
      <c r="D109" s="65" t="s">
        <v>16</v>
      </c>
      <c r="E109" s="65" t="s">
        <v>16</v>
      </c>
      <c r="F109" s="65" t="s">
        <v>16</v>
      </c>
      <c r="G109" s="65" t="s">
        <v>16</v>
      </c>
      <c r="H109" s="65" t="s">
        <v>16</v>
      </c>
      <c r="I109" s="65" t="s">
        <v>16</v>
      </c>
      <c r="J109" s="65" t="s">
        <v>16</v>
      </c>
      <c r="T109" s="49">
        <f>SUM(T103:T108)</f>
        <v>8642</v>
      </c>
      <c r="X109" s="102"/>
      <c r="Y109" s="102"/>
      <c r="Z109" s="102"/>
      <c r="AA109" s="102"/>
      <c r="AB109" s="102"/>
      <c r="AC109" s="102"/>
      <c r="AD109" s="102"/>
      <c r="AE109" s="180" t="s">
        <v>37</v>
      </c>
      <c r="AF109" s="181">
        <v>78</v>
      </c>
      <c r="AG109" s="102"/>
      <c r="AH109" s="102"/>
      <c r="AI109" s="102"/>
      <c r="AJ109" s="102"/>
      <c r="AQ109" s="52" t="s">
        <v>16</v>
      </c>
    </row>
    <row r="110" spans="1:47" hidden="1" x14ac:dyDescent="0.2">
      <c r="A110" s="65" t="s">
        <v>16</v>
      </c>
      <c r="B110" s="65" t="s">
        <v>16</v>
      </c>
      <c r="C110" s="65" t="s">
        <v>16</v>
      </c>
      <c r="D110" s="65" t="s">
        <v>16</v>
      </c>
      <c r="E110" s="65" t="s">
        <v>16</v>
      </c>
      <c r="F110" s="65" t="s">
        <v>16</v>
      </c>
      <c r="G110" s="65" t="s">
        <v>16</v>
      </c>
      <c r="H110" s="65" t="s">
        <v>16</v>
      </c>
      <c r="I110" s="65" t="s">
        <v>16</v>
      </c>
      <c r="J110" s="65" t="s">
        <v>16</v>
      </c>
      <c r="S110" s="49" t="s">
        <v>218</v>
      </c>
      <c r="T110" s="49">
        <v>300</v>
      </c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P110" s="98" t="s">
        <v>16</v>
      </c>
    </row>
    <row r="111" spans="1:47" hidden="1" x14ac:dyDescent="0.2">
      <c r="A111" s="65" t="s">
        <v>16</v>
      </c>
      <c r="B111" s="65" t="s">
        <v>16</v>
      </c>
      <c r="C111" s="65" t="s">
        <v>16</v>
      </c>
      <c r="D111" s="65" t="s">
        <v>16</v>
      </c>
      <c r="E111" s="65" t="s">
        <v>16</v>
      </c>
      <c r="F111" s="65" t="s">
        <v>16</v>
      </c>
      <c r="G111" s="65" t="s">
        <v>16</v>
      </c>
      <c r="H111" s="65" t="s">
        <v>16</v>
      </c>
      <c r="I111" s="65" t="s">
        <v>16</v>
      </c>
      <c r="J111" s="65" t="s">
        <v>16</v>
      </c>
      <c r="S111" s="49" t="s">
        <v>298</v>
      </c>
      <c r="T111" s="187">
        <f>T112-T110-T109</f>
        <v>275.5</v>
      </c>
    </row>
    <row r="112" spans="1:47" hidden="1" x14ac:dyDescent="0.2">
      <c r="A112" s="65" t="s">
        <v>16</v>
      </c>
      <c r="B112" s="65" t="s">
        <v>16</v>
      </c>
      <c r="C112" s="65" t="s">
        <v>16</v>
      </c>
      <c r="D112" s="65" t="s">
        <v>16</v>
      </c>
      <c r="E112" s="65" t="s">
        <v>16</v>
      </c>
      <c r="F112" s="65" t="s">
        <v>16</v>
      </c>
      <c r="G112" s="65" t="s">
        <v>16</v>
      </c>
      <c r="H112" s="65" t="s">
        <v>16</v>
      </c>
      <c r="I112" s="65" t="s">
        <v>16</v>
      </c>
      <c r="J112" s="65" t="s">
        <v>16</v>
      </c>
      <c r="T112" s="187">
        <f>Q99+R99</f>
        <v>9217.5</v>
      </c>
    </row>
    <row r="113" spans="1:36" hidden="1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T113" s="187" t="s">
        <v>16</v>
      </c>
    </row>
    <row r="114" spans="1:36" hidden="1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</row>
    <row r="115" spans="1:36" hidden="1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</row>
    <row r="116" spans="1:36" hidden="1" x14ac:dyDescent="0.2">
      <c r="A116" s="65" t="s">
        <v>16</v>
      </c>
      <c r="B116" s="65" t="s">
        <v>16</v>
      </c>
      <c r="C116" s="65" t="s">
        <v>16</v>
      </c>
      <c r="D116" s="65" t="s">
        <v>16</v>
      </c>
      <c r="E116" s="65" t="s">
        <v>16</v>
      </c>
      <c r="F116" s="65" t="s">
        <v>16</v>
      </c>
      <c r="G116" s="65" t="s">
        <v>16</v>
      </c>
      <c r="H116" s="65" t="s">
        <v>16</v>
      </c>
      <c r="I116" s="65" t="s">
        <v>16</v>
      </c>
      <c r="J116" s="65" t="s">
        <v>16</v>
      </c>
    </row>
    <row r="117" spans="1:36" hidden="1" x14ac:dyDescent="0.2">
      <c r="A117" s="65" t="s">
        <v>16</v>
      </c>
      <c r="B117" s="65" t="s">
        <v>16</v>
      </c>
      <c r="C117" s="65" t="s">
        <v>16</v>
      </c>
      <c r="D117" s="65" t="s">
        <v>16</v>
      </c>
      <c r="E117" s="65" t="s">
        <v>16</v>
      </c>
      <c r="F117" s="65" t="s">
        <v>16</v>
      </c>
      <c r="G117" s="65" t="s">
        <v>16</v>
      </c>
      <c r="H117" s="65" t="s">
        <v>16</v>
      </c>
      <c r="I117" s="65" t="s">
        <v>16</v>
      </c>
      <c r="J117" s="65" t="s">
        <v>16</v>
      </c>
    </row>
    <row r="118" spans="1:36" hidden="1" x14ac:dyDescent="0.2">
      <c r="A118" s="65" t="s">
        <v>16</v>
      </c>
      <c r="B118" s="65" t="s">
        <v>16</v>
      </c>
      <c r="C118" s="65" t="s">
        <v>16</v>
      </c>
      <c r="D118" s="65" t="s">
        <v>16</v>
      </c>
      <c r="E118" s="65" t="s">
        <v>16</v>
      </c>
      <c r="F118" s="65" t="s">
        <v>16</v>
      </c>
      <c r="G118" s="65" t="s">
        <v>16</v>
      </c>
      <c r="H118" s="65" t="s">
        <v>16</v>
      </c>
      <c r="I118" s="65" t="s">
        <v>16</v>
      </c>
      <c r="J118" s="65" t="s">
        <v>16</v>
      </c>
    </row>
    <row r="119" spans="1:36" hidden="1" x14ac:dyDescent="0.2">
      <c r="A119" s="65" t="s">
        <v>16</v>
      </c>
      <c r="B119" s="65" t="s">
        <v>16</v>
      </c>
      <c r="C119" s="65" t="s">
        <v>16</v>
      </c>
      <c r="D119" s="65" t="s">
        <v>16</v>
      </c>
      <c r="E119" s="65" t="s">
        <v>16</v>
      </c>
      <c r="F119" s="65" t="s">
        <v>16</v>
      </c>
      <c r="G119" s="65" t="s">
        <v>16</v>
      </c>
      <c r="H119" s="65" t="s">
        <v>16</v>
      </c>
      <c r="I119" s="65" t="s">
        <v>16</v>
      </c>
      <c r="J119" s="65" t="s">
        <v>16</v>
      </c>
    </row>
    <row r="120" spans="1:36" hidden="1" x14ac:dyDescent="0.2">
      <c r="A120" s="65" t="s">
        <v>16</v>
      </c>
      <c r="B120" s="65" t="s">
        <v>16</v>
      </c>
      <c r="C120" s="65" t="s">
        <v>16</v>
      </c>
      <c r="D120" s="65" t="s">
        <v>16</v>
      </c>
      <c r="E120" s="65" t="s">
        <v>16</v>
      </c>
      <c r="F120" s="65" t="s">
        <v>16</v>
      </c>
      <c r="G120" s="65" t="s">
        <v>16</v>
      </c>
      <c r="H120" s="65" t="s">
        <v>16</v>
      </c>
      <c r="I120" s="65" t="s">
        <v>16</v>
      </c>
      <c r="J120" s="65" t="s">
        <v>16</v>
      </c>
    </row>
    <row r="121" spans="1:36" hidden="1" x14ac:dyDescent="0.2">
      <c r="A121" s="65" t="s">
        <v>16</v>
      </c>
      <c r="B121" s="65" t="s">
        <v>16</v>
      </c>
      <c r="C121" s="65" t="s">
        <v>16</v>
      </c>
      <c r="D121" s="65" t="s">
        <v>16</v>
      </c>
      <c r="E121" s="65" t="s">
        <v>16</v>
      </c>
      <c r="F121" s="65" t="s">
        <v>16</v>
      </c>
      <c r="G121" s="65" t="s">
        <v>16</v>
      </c>
      <c r="H121" s="65" t="s">
        <v>16</v>
      </c>
      <c r="I121" s="65" t="s">
        <v>16</v>
      </c>
      <c r="J121" s="65" t="s">
        <v>16</v>
      </c>
    </row>
    <row r="122" spans="1:36" hidden="1" x14ac:dyDescent="0.2">
      <c r="A122" s="65" t="s">
        <v>16</v>
      </c>
      <c r="B122" s="65" t="s">
        <v>16</v>
      </c>
      <c r="C122" s="65" t="s">
        <v>16</v>
      </c>
      <c r="D122" s="65" t="s">
        <v>16</v>
      </c>
      <c r="E122" s="65" t="s">
        <v>16</v>
      </c>
      <c r="F122" s="65" t="s">
        <v>16</v>
      </c>
      <c r="G122" s="65" t="s">
        <v>16</v>
      </c>
      <c r="H122" s="65" t="s">
        <v>16</v>
      </c>
      <c r="I122" s="65" t="s">
        <v>16</v>
      </c>
      <c r="J122" s="65" t="s">
        <v>16</v>
      </c>
    </row>
    <row r="123" spans="1:36" hidden="1" x14ac:dyDescent="0.2">
      <c r="A123" s="65" t="s">
        <v>16</v>
      </c>
      <c r="B123" s="65" t="s">
        <v>16</v>
      </c>
      <c r="C123" s="65" t="s">
        <v>16</v>
      </c>
      <c r="D123" s="65" t="s">
        <v>16</v>
      </c>
      <c r="E123" s="65" t="s">
        <v>16</v>
      </c>
      <c r="F123" s="65" t="s">
        <v>16</v>
      </c>
      <c r="G123" s="65" t="s">
        <v>16</v>
      </c>
      <c r="H123" s="65" t="s">
        <v>16</v>
      </c>
      <c r="I123" s="65" t="s">
        <v>16</v>
      </c>
      <c r="J123" s="65" t="s">
        <v>16</v>
      </c>
    </row>
    <row r="124" spans="1:36" hidden="1" x14ac:dyDescent="0.2">
      <c r="A124" s="65" t="s">
        <v>16</v>
      </c>
      <c r="B124" s="65" t="s">
        <v>16</v>
      </c>
      <c r="C124" s="65" t="s">
        <v>16</v>
      </c>
      <c r="D124" s="65" t="s">
        <v>16</v>
      </c>
      <c r="E124" s="65" t="s">
        <v>16</v>
      </c>
      <c r="F124" s="65" t="s">
        <v>16</v>
      </c>
      <c r="G124" s="65" t="s">
        <v>16</v>
      </c>
      <c r="H124" s="65" t="s">
        <v>16</v>
      </c>
      <c r="I124" s="65" t="s">
        <v>16</v>
      </c>
      <c r="J124" s="65" t="s">
        <v>16</v>
      </c>
    </row>
    <row r="126" spans="1:36" x14ac:dyDescent="0.2"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</row>
    <row r="127" spans="1:36" x14ac:dyDescent="0.2"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</row>
  </sheetData>
  <autoFilter ref="A1:AT124">
    <filterColumn colId="34">
      <filters>
        <filter val="150"/>
        <filter val="180"/>
        <filter val="2,125.00"/>
        <filter val="25"/>
        <filter val="272.5"/>
        <filter val="30"/>
        <filter val="-300"/>
        <filter val="37.5"/>
        <filter val="8,642.00"/>
      </filters>
    </filterColumn>
  </autoFilter>
  <pageMargins left="0.70866141732283472" right="0.70866141732283472" top="0.74803149606299213" bottom="0.74803149606299213" header="0.31496062992125984" footer="0.31496062992125984"/>
  <pageSetup paperSize="9" scale="71" fitToHeight="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54"/>
  <sheetViews>
    <sheetView workbookViewId="0">
      <selection activeCell="D49" sqref="D49"/>
    </sheetView>
  </sheetViews>
  <sheetFormatPr defaultRowHeight="12.75" x14ac:dyDescent="0.2"/>
  <cols>
    <col min="1" max="1" width="49.28515625" style="1" bestFit="1" customWidth="1"/>
    <col min="2" max="3" width="9.140625" style="1"/>
    <col min="4" max="4" width="17.140625" style="1" customWidth="1"/>
    <col min="5" max="5" width="13.5703125" style="1" bestFit="1" customWidth="1"/>
    <col min="6" max="16384" width="9.140625" style="1"/>
  </cols>
  <sheetData>
    <row r="1" spans="1:7" x14ac:dyDescent="0.2">
      <c r="A1" s="87" t="s">
        <v>254</v>
      </c>
      <c r="B1" s="87" t="s">
        <v>255</v>
      </c>
      <c r="D1" s="87" t="s">
        <v>299</v>
      </c>
      <c r="E1" s="87" t="s">
        <v>298</v>
      </c>
      <c r="F1" s="88" t="s">
        <v>414</v>
      </c>
      <c r="G1" s="87" t="s">
        <v>415</v>
      </c>
    </row>
    <row r="2" spans="1:7" x14ac:dyDescent="0.2">
      <c r="A2" s="1" t="s">
        <v>154</v>
      </c>
      <c r="B2" s="1">
        <v>1000</v>
      </c>
      <c r="D2" s="1" t="s">
        <v>302</v>
      </c>
      <c r="E2" s="1" t="s">
        <v>303</v>
      </c>
      <c r="F2" s="15">
        <v>1</v>
      </c>
      <c r="G2" s="1" t="s">
        <v>409</v>
      </c>
    </row>
    <row r="3" spans="1:7" x14ac:dyDescent="0.2">
      <c r="A3" s="1" t="s">
        <v>155</v>
      </c>
      <c r="B3" s="1">
        <v>1000</v>
      </c>
      <c r="D3" s="1" t="s">
        <v>305</v>
      </c>
      <c r="E3" s="1" t="s">
        <v>411</v>
      </c>
      <c r="F3" s="15">
        <v>2</v>
      </c>
      <c r="G3" s="89" t="s">
        <v>416</v>
      </c>
    </row>
    <row r="4" spans="1:7" x14ac:dyDescent="0.2">
      <c r="A4" s="1" t="s">
        <v>156</v>
      </c>
      <c r="B4" s="1">
        <v>1000</v>
      </c>
      <c r="D4" s="1" t="s">
        <v>309</v>
      </c>
      <c r="E4" s="1" t="s">
        <v>310</v>
      </c>
      <c r="F4" s="15">
        <v>3</v>
      </c>
      <c r="G4" s="1" t="s">
        <v>409</v>
      </c>
    </row>
    <row r="5" spans="1:7" x14ac:dyDescent="0.2">
      <c r="A5" s="1" t="s">
        <v>256</v>
      </c>
      <c r="B5" s="1">
        <v>1000</v>
      </c>
      <c r="D5" s="1" t="s">
        <v>435</v>
      </c>
      <c r="E5" s="1" t="s">
        <v>433</v>
      </c>
      <c r="F5" s="15">
        <v>4</v>
      </c>
      <c r="G5" s="89" t="s">
        <v>432</v>
      </c>
    </row>
    <row r="6" spans="1:7" x14ac:dyDescent="0.2">
      <c r="A6" s="1" t="s">
        <v>157</v>
      </c>
      <c r="B6" s="1">
        <v>1000</v>
      </c>
      <c r="D6" s="1" t="s">
        <v>302</v>
      </c>
      <c r="E6" s="1" t="s">
        <v>434</v>
      </c>
      <c r="F6" s="15">
        <v>5</v>
      </c>
      <c r="G6" s="1" t="s">
        <v>430</v>
      </c>
    </row>
    <row r="7" spans="1:7" x14ac:dyDescent="0.2">
      <c r="A7" s="1" t="s">
        <v>161</v>
      </c>
      <c r="B7" s="1">
        <v>2000</v>
      </c>
      <c r="E7" s="1" t="s">
        <v>16</v>
      </c>
      <c r="F7" s="15" t="s">
        <v>16</v>
      </c>
      <c r="G7" s="1" t="s">
        <v>16</v>
      </c>
    </row>
    <row r="8" spans="1:7" x14ac:dyDescent="0.2">
      <c r="A8" s="1" t="s">
        <v>162</v>
      </c>
      <c r="B8" s="1">
        <v>1000</v>
      </c>
      <c r="D8" s="1" t="s">
        <v>16</v>
      </c>
      <c r="E8" s="1" t="s">
        <v>16</v>
      </c>
      <c r="F8" s="15" t="s">
        <v>16</v>
      </c>
      <c r="G8" s="1" t="s">
        <v>16</v>
      </c>
    </row>
    <row r="9" spans="1:7" x14ac:dyDescent="0.2">
      <c r="A9" s="1" t="s">
        <v>257</v>
      </c>
      <c r="B9" s="1">
        <v>4000</v>
      </c>
      <c r="E9" s="1" t="s">
        <v>16</v>
      </c>
      <c r="F9" s="15" t="s">
        <v>16</v>
      </c>
      <c r="G9" s="1" t="s">
        <v>16</v>
      </c>
    </row>
    <row r="10" spans="1:7" x14ac:dyDescent="0.2">
      <c r="A10" s="1" t="s">
        <v>258</v>
      </c>
      <c r="B10" s="1">
        <v>1000</v>
      </c>
    </row>
    <row r="11" spans="1:7" x14ac:dyDescent="0.2">
      <c r="A11" s="1" t="s">
        <v>259</v>
      </c>
      <c r="B11" s="1">
        <v>1000</v>
      </c>
    </row>
    <row r="12" spans="1:7" x14ac:dyDescent="0.2">
      <c r="A12" s="1" t="s">
        <v>261</v>
      </c>
      <c r="B12" s="1">
        <v>1000</v>
      </c>
    </row>
    <row r="13" spans="1:7" x14ac:dyDescent="0.2">
      <c r="A13" s="1" t="s">
        <v>260</v>
      </c>
      <c r="B13" s="1">
        <v>1000</v>
      </c>
    </row>
    <row r="14" spans="1:7" x14ac:dyDescent="0.2">
      <c r="A14" s="1" t="s">
        <v>262</v>
      </c>
      <c r="B14" s="1">
        <v>2000</v>
      </c>
    </row>
    <row r="15" spans="1:7" x14ac:dyDescent="0.2">
      <c r="A15" s="1" t="s">
        <v>273</v>
      </c>
      <c r="B15" s="1">
        <v>1000</v>
      </c>
      <c r="F15" s="1" t="s">
        <v>16</v>
      </c>
    </row>
    <row r="16" spans="1:7" x14ac:dyDescent="0.2">
      <c r="A16" s="1" t="s">
        <v>167</v>
      </c>
      <c r="B16" s="1">
        <v>1000</v>
      </c>
      <c r="G16" s="1" t="str">
        <f>F15</f>
        <v xml:space="preserve"> </v>
      </c>
    </row>
    <row r="17" spans="1:6" x14ac:dyDescent="0.2">
      <c r="A17" s="1" t="s">
        <v>263</v>
      </c>
      <c r="B17" s="1">
        <v>5000</v>
      </c>
      <c r="F17" s="1" t="s">
        <v>16</v>
      </c>
    </row>
    <row r="18" spans="1:6" x14ac:dyDescent="0.2">
      <c r="A18" s="1" t="s">
        <v>252</v>
      </c>
      <c r="B18" s="1">
        <v>1000</v>
      </c>
      <c r="F18" s="1" t="s">
        <v>16</v>
      </c>
    </row>
    <row r="19" spans="1:6" x14ac:dyDescent="0.2">
      <c r="A19" s="1" t="s">
        <v>253</v>
      </c>
      <c r="B19" s="1">
        <v>1000</v>
      </c>
      <c r="F19" s="1" t="s">
        <v>16</v>
      </c>
    </row>
    <row r="20" spans="1:6" x14ac:dyDescent="0.2">
      <c r="A20" s="1" t="s">
        <v>266</v>
      </c>
      <c r="B20" s="1">
        <v>1000</v>
      </c>
      <c r="F20" s="1" t="s">
        <v>16</v>
      </c>
    </row>
    <row r="21" spans="1:6" x14ac:dyDescent="0.2">
      <c r="A21" s="1" t="s">
        <v>268</v>
      </c>
      <c r="B21" s="1">
        <v>2000</v>
      </c>
    </row>
    <row r="22" spans="1:6" x14ac:dyDescent="0.2">
      <c r="A22" s="1" t="s">
        <v>272</v>
      </c>
      <c r="B22" s="1">
        <v>5000</v>
      </c>
    </row>
    <row r="23" spans="1:6" x14ac:dyDescent="0.2">
      <c r="A23" s="1" t="s">
        <v>85</v>
      </c>
      <c r="B23" s="1">
        <v>1000</v>
      </c>
      <c r="E23" s="1" t="s">
        <v>16</v>
      </c>
    </row>
    <row r="24" spans="1:6" x14ac:dyDescent="0.2">
      <c r="A24" s="1" t="s">
        <v>274</v>
      </c>
      <c r="B24" s="1">
        <v>1000</v>
      </c>
    </row>
    <row r="25" spans="1:6" x14ac:dyDescent="0.2">
      <c r="A25" s="1" t="s">
        <v>275</v>
      </c>
      <c r="B25" s="1">
        <v>1000</v>
      </c>
    </row>
    <row r="26" spans="1:6" x14ac:dyDescent="0.2">
      <c r="A26" s="1" t="s">
        <v>283</v>
      </c>
      <c r="B26" s="1">
        <v>1000</v>
      </c>
    </row>
    <row r="27" spans="1:6" x14ac:dyDescent="0.2">
      <c r="A27" s="1" t="s">
        <v>284</v>
      </c>
      <c r="B27" s="1">
        <v>1000</v>
      </c>
    </row>
    <row r="28" spans="1:6" x14ac:dyDescent="0.2">
      <c r="A28" s="1" t="s">
        <v>285</v>
      </c>
      <c r="B28" s="1">
        <v>1000</v>
      </c>
    </row>
    <row r="29" spans="1:6" x14ac:dyDescent="0.2">
      <c r="A29" s="1" t="s">
        <v>286</v>
      </c>
      <c r="B29" s="1">
        <v>1000</v>
      </c>
    </row>
    <row r="30" spans="1:6" x14ac:dyDescent="0.2">
      <c r="A30" s="1" t="s">
        <v>288</v>
      </c>
      <c r="B30" s="1">
        <v>1000</v>
      </c>
    </row>
    <row r="31" spans="1:6" x14ac:dyDescent="0.2">
      <c r="A31" s="1" t="s">
        <v>291</v>
      </c>
      <c r="B31" s="1">
        <v>1000</v>
      </c>
    </row>
    <row r="32" spans="1:6" x14ac:dyDescent="0.2">
      <c r="A32" s="1" t="s">
        <v>292</v>
      </c>
      <c r="B32" s="1">
        <v>1000</v>
      </c>
    </row>
    <row r="33" spans="1:2" x14ac:dyDescent="0.2">
      <c r="A33" s="1" t="s">
        <v>293</v>
      </c>
      <c r="B33" s="1">
        <v>1000</v>
      </c>
    </row>
    <row r="34" spans="1:2" x14ac:dyDescent="0.2">
      <c r="A34" s="1" t="s">
        <v>314</v>
      </c>
      <c r="B34" s="1">
        <v>1000</v>
      </c>
    </row>
    <row r="35" spans="1:2" x14ac:dyDescent="0.2">
      <c r="A35" s="1" t="s">
        <v>297</v>
      </c>
      <c r="B35" s="1">
        <v>1000</v>
      </c>
    </row>
    <row r="36" spans="1:2" x14ac:dyDescent="0.2">
      <c r="A36" s="1" t="s">
        <v>312</v>
      </c>
      <c r="B36" s="1">
        <v>1000</v>
      </c>
    </row>
    <row r="37" spans="1:2" x14ac:dyDescent="0.2">
      <c r="A37" s="1" t="s">
        <v>311</v>
      </c>
      <c r="B37" s="1">
        <v>1000</v>
      </c>
    </row>
    <row r="38" spans="1:2" x14ac:dyDescent="0.2">
      <c r="A38" s="1" t="s">
        <v>317</v>
      </c>
      <c r="B38" s="1">
        <v>1000</v>
      </c>
    </row>
    <row r="39" spans="1:2" x14ac:dyDescent="0.2">
      <c r="A39" s="1" t="s">
        <v>306</v>
      </c>
      <c r="B39" s="1">
        <v>1000</v>
      </c>
    </row>
    <row r="40" spans="1:2" x14ac:dyDescent="0.2">
      <c r="A40" s="1" t="s">
        <v>301</v>
      </c>
      <c r="B40" s="1">
        <v>1000</v>
      </c>
    </row>
    <row r="41" spans="1:2" x14ac:dyDescent="0.2">
      <c r="A41" s="1" t="s">
        <v>323</v>
      </c>
      <c r="B41" s="1">
        <v>1000</v>
      </c>
    </row>
    <row r="42" spans="1:2" x14ac:dyDescent="0.2">
      <c r="A42" s="1" t="s">
        <v>300</v>
      </c>
      <c r="B42" s="1">
        <v>1000</v>
      </c>
    </row>
    <row r="43" spans="1:2" x14ac:dyDescent="0.2">
      <c r="A43" s="1" t="s">
        <v>325</v>
      </c>
      <c r="B43" s="1">
        <v>3000</v>
      </c>
    </row>
    <row r="44" spans="1:2" x14ac:dyDescent="0.2">
      <c r="A44" s="1" t="s">
        <v>307</v>
      </c>
      <c r="B44" s="1">
        <v>1000</v>
      </c>
    </row>
    <row r="45" spans="1:2" x14ac:dyDescent="0.2">
      <c r="A45" s="1" t="s">
        <v>427</v>
      </c>
      <c r="B45" s="1">
        <v>2000</v>
      </c>
    </row>
    <row r="46" spans="1:2" x14ac:dyDescent="0.2">
      <c r="A46" s="1" t="s">
        <v>308</v>
      </c>
      <c r="B46" s="1">
        <v>1000</v>
      </c>
    </row>
    <row r="47" spans="1:2" x14ac:dyDescent="0.2">
      <c r="A47" s="1" t="s">
        <v>67</v>
      </c>
      <c r="B47" s="1">
        <v>1000</v>
      </c>
    </row>
    <row r="48" spans="1:2" x14ac:dyDescent="0.2">
      <c r="A48" s="1" t="s">
        <v>410</v>
      </c>
      <c r="B48" s="1">
        <v>1000</v>
      </c>
    </row>
    <row r="49" spans="1:2" ht="13.5" thickBot="1" x14ac:dyDescent="0.25">
      <c r="A49" s="1" t="s">
        <v>304</v>
      </c>
      <c r="B49" s="1">
        <v>1000</v>
      </c>
    </row>
    <row r="50" spans="1:2" x14ac:dyDescent="0.2">
      <c r="A50" s="90" t="s">
        <v>265</v>
      </c>
      <c r="B50" s="91">
        <f>SUM(B2:B49)</f>
        <v>65000</v>
      </c>
    </row>
    <row r="51" spans="1:2" x14ac:dyDescent="0.2">
      <c r="A51" s="92" t="s">
        <v>264</v>
      </c>
      <c r="B51" s="93">
        <v>3000</v>
      </c>
    </row>
    <row r="52" spans="1:2" ht="13.5" thickBot="1" x14ac:dyDescent="0.25">
      <c r="A52" s="94" t="s">
        <v>421</v>
      </c>
      <c r="B52" s="95">
        <v>3000</v>
      </c>
    </row>
    <row r="53" spans="1:2" ht="13.5" thickBot="1" x14ac:dyDescent="0.25">
      <c r="A53" s="1" t="s">
        <v>295</v>
      </c>
      <c r="B53" s="1">
        <v>76000</v>
      </c>
    </row>
    <row r="54" spans="1:2" ht="13.5" thickBot="1" x14ac:dyDescent="0.25">
      <c r="A54" s="96" t="s">
        <v>296</v>
      </c>
      <c r="B54" s="97">
        <f>B53-B50-B51-B52</f>
        <v>5000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L46"/>
  <sheetViews>
    <sheetView topLeftCell="A33" workbookViewId="0">
      <selection activeCell="B54" sqref="B54"/>
    </sheetView>
  </sheetViews>
  <sheetFormatPr defaultRowHeight="15" x14ac:dyDescent="0.25"/>
  <cols>
    <col min="2" max="2" width="14.140625" customWidth="1"/>
    <col min="3" max="3" width="18.85546875" customWidth="1"/>
    <col min="4" max="4" width="14.140625" customWidth="1"/>
    <col min="5" max="5" width="15.28515625" customWidth="1"/>
    <col min="6" max="10" width="16.7109375" customWidth="1"/>
    <col min="11" max="11" width="30.5703125" customWidth="1"/>
    <col min="12" max="12" width="31.42578125" customWidth="1"/>
  </cols>
  <sheetData>
    <row r="1" spans="1:12" ht="15.75" thickBot="1" x14ac:dyDescent="0.3"/>
    <row r="2" spans="1:12" ht="16.5" thickBot="1" x14ac:dyDescent="0.3">
      <c r="A2" s="303" t="s">
        <v>443</v>
      </c>
      <c r="B2" s="304"/>
      <c r="C2" s="304"/>
      <c r="D2" s="304"/>
      <c r="E2" s="304"/>
      <c r="F2" s="304"/>
      <c r="G2" s="159"/>
      <c r="H2" s="159"/>
      <c r="I2" s="159"/>
      <c r="J2" s="159"/>
      <c r="K2" s="45" t="s">
        <v>318</v>
      </c>
      <c r="L2" s="45" t="s">
        <v>319</v>
      </c>
    </row>
    <row r="3" spans="1:12" ht="15.75" thickBot="1" x14ac:dyDescent="0.3">
      <c r="A3" s="305" t="s">
        <v>444</v>
      </c>
      <c r="B3" s="112" t="s">
        <v>445</v>
      </c>
      <c r="C3" s="112" t="s">
        <v>446</v>
      </c>
      <c r="D3" s="112" t="s">
        <v>447</v>
      </c>
      <c r="E3" s="112" t="s">
        <v>448</v>
      </c>
      <c r="F3" s="112" t="s">
        <v>449</v>
      </c>
      <c r="G3" s="163" t="s">
        <v>506</v>
      </c>
      <c r="H3" s="163" t="s">
        <v>561</v>
      </c>
      <c r="I3" s="163" t="s">
        <v>583</v>
      </c>
      <c r="J3" s="163" t="s">
        <v>718</v>
      </c>
      <c r="K3" t="s">
        <v>16</v>
      </c>
      <c r="L3" t="s">
        <v>16</v>
      </c>
    </row>
    <row r="4" spans="1:12" ht="15.75" thickBot="1" x14ac:dyDescent="0.3">
      <c r="A4" s="306"/>
      <c r="B4" s="112" t="s">
        <v>450</v>
      </c>
      <c r="C4" s="112" t="s">
        <v>451</v>
      </c>
      <c r="D4" s="113"/>
      <c r="E4" s="113"/>
      <c r="F4" s="113"/>
      <c r="G4" s="160"/>
      <c r="H4" s="160"/>
      <c r="I4" s="160"/>
      <c r="J4" s="160"/>
      <c r="K4" t="s">
        <v>16</v>
      </c>
      <c r="L4" t="s">
        <v>16</v>
      </c>
    </row>
    <row r="5" spans="1:12" ht="15.75" thickBot="1" x14ac:dyDescent="0.3">
      <c r="A5" s="306"/>
      <c r="B5" s="114" t="s">
        <v>452</v>
      </c>
      <c r="C5" s="115">
        <v>4</v>
      </c>
      <c r="D5" s="116">
        <v>40</v>
      </c>
      <c r="E5" s="116">
        <v>20</v>
      </c>
      <c r="F5" s="116">
        <v>180</v>
      </c>
      <c r="G5" s="161">
        <v>180</v>
      </c>
      <c r="H5" s="161"/>
      <c r="I5" s="161"/>
      <c r="J5" s="161"/>
      <c r="K5" t="s">
        <v>481</v>
      </c>
      <c r="L5" t="s">
        <v>482</v>
      </c>
    </row>
    <row r="6" spans="1:12" ht="15.75" thickBot="1" x14ac:dyDescent="0.3">
      <c r="A6" s="306"/>
      <c r="B6" s="114" t="s">
        <v>453</v>
      </c>
      <c r="C6" s="115">
        <v>4</v>
      </c>
      <c r="D6" s="116">
        <v>40</v>
      </c>
      <c r="E6" s="116">
        <v>20</v>
      </c>
      <c r="F6" s="116">
        <v>180</v>
      </c>
      <c r="G6" s="161">
        <v>180</v>
      </c>
      <c r="H6" s="161"/>
      <c r="I6" s="161"/>
      <c r="J6" s="161"/>
      <c r="K6" t="s">
        <v>481</v>
      </c>
      <c r="L6" t="s">
        <v>482</v>
      </c>
    </row>
    <row r="7" spans="1:12" ht="15.75" thickBot="1" x14ac:dyDescent="0.3">
      <c r="A7" s="306"/>
      <c r="B7" s="117" t="s">
        <v>454</v>
      </c>
      <c r="C7" s="115">
        <v>4</v>
      </c>
      <c r="D7" s="116">
        <v>40</v>
      </c>
      <c r="E7" s="116">
        <v>20</v>
      </c>
      <c r="F7" s="116">
        <v>180</v>
      </c>
      <c r="G7" s="161">
        <v>180</v>
      </c>
      <c r="H7" s="161"/>
      <c r="I7" s="161"/>
      <c r="J7" s="161"/>
      <c r="K7" t="s">
        <v>481</v>
      </c>
      <c r="L7" t="s">
        <v>482</v>
      </c>
    </row>
    <row r="8" spans="1:12" ht="15.75" thickBot="1" x14ac:dyDescent="0.3">
      <c r="A8" s="306"/>
      <c r="B8" s="117" t="s">
        <v>455</v>
      </c>
      <c r="C8" s="115">
        <v>4</v>
      </c>
      <c r="D8" s="116">
        <v>40</v>
      </c>
      <c r="E8" s="116">
        <v>20</v>
      </c>
      <c r="F8" s="116">
        <v>180</v>
      </c>
      <c r="G8" s="161">
        <v>180</v>
      </c>
      <c r="H8" s="161"/>
      <c r="I8" s="161"/>
      <c r="J8" s="161"/>
      <c r="K8" t="s">
        <v>481</v>
      </c>
      <c r="L8" t="s">
        <v>482</v>
      </c>
    </row>
    <row r="9" spans="1:12" ht="15.75" thickBot="1" x14ac:dyDescent="0.3">
      <c r="A9" s="306"/>
      <c r="B9" s="118" t="s">
        <v>456</v>
      </c>
      <c r="C9" s="115">
        <v>4</v>
      </c>
      <c r="D9" s="116">
        <v>40</v>
      </c>
      <c r="E9" s="116">
        <v>20</v>
      </c>
      <c r="F9" s="116">
        <v>180</v>
      </c>
      <c r="G9" s="161">
        <v>180</v>
      </c>
      <c r="H9" s="161"/>
      <c r="I9" s="161"/>
      <c r="J9" s="161"/>
      <c r="K9" t="s">
        <v>481</v>
      </c>
      <c r="L9" t="s">
        <v>482</v>
      </c>
    </row>
    <row r="10" spans="1:12" ht="15.75" thickBot="1" x14ac:dyDescent="0.3">
      <c r="A10" s="307"/>
      <c r="B10" s="118" t="s">
        <v>457</v>
      </c>
      <c r="C10" s="115">
        <v>4</v>
      </c>
      <c r="D10" s="116">
        <v>40</v>
      </c>
      <c r="E10" s="116">
        <v>20</v>
      </c>
      <c r="F10" s="116">
        <v>180</v>
      </c>
      <c r="G10" s="161">
        <v>180</v>
      </c>
      <c r="H10" s="161"/>
      <c r="I10" s="161"/>
      <c r="J10" s="161"/>
      <c r="K10" t="s">
        <v>481</v>
      </c>
      <c r="L10" t="s">
        <v>482</v>
      </c>
    </row>
    <row r="11" spans="1:12" ht="15.75" thickBot="1" x14ac:dyDescent="0.3">
      <c r="A11" s="308"/>
      <c r="B11" s="112" t="s">
        <v>458</v>
      </c>
      <c r="C11" s="115">
        <v>3</v>
      </c>
      <c r="D11" s="116">
        <v>40</v>
      </c>
      <c r="E11" s="310" t="s">
        <v>459</v>
      </c>
      <c r="F11" s="116">
        <v>120</v>
      </c>
      <c r="G11" s="161">
        <v>120</v>
      </c>
      <c r="H11" s="161"/>
      <c r="I11" s="161"/>
      <c r="J11" s="161"/>
      <c r="K11" t="s">
        <v>481</v>
      </c>
      <c r="L11" t="s">
        <v>482</v>
      </c>
    </row>
    <row r="12" spans="1:12" ht="15.75" thickBot="1" x14ac:dyDescent="0.3">
      <c r="A12" s="308"/>
      <c r="B12" s="112" t="s">
        <v>460</v>
      </c>
      <c r="C12" s="115">
        <v>3</v>
      </c>
      <c r="D12" s="116">
        <v>40</v>
      </c>
      <c r="E12" s="311"/>
      <c r="F12" s="116">
        <v>120</v>
      </c>
      <c r="G12" s="161">
        <v>120</v>
      </c>
      <c r="H12" s="161"/>
      <c r="I12" s="161"/>
      <c r="J12" s="161"/>
      <c r="K12" t="s">
        <v>481</v>
      </c>
      <c r="L12" t="s">
        <v>482</v>
      </c>
    </row>
    <row r="13" spans="1:12" ht="15.75" thickBot="1" x14ac:dyDescent="0.3">
      <c r="A13" s="308"/>
      <c r="B13" s="112" t="s">
        <v>461</v>
      </c>
      <c r="C13" s="115">
        <v>3</v>
      </c>
      <c r="D13" s="116">
        <v>40</v>
      </c>
      <c r="E13" s="311"/>
      <c r="F13" s="116">
        <v>120</v>
      </c>
      <c r="G13" s="161">
        <v>120</v>
      </c>
      <c r="H13" s="161"/>
      <c r="I13" s="161"/>
      <c r="J13" s="161"/>
      <c r="K13" t="s">
        <v>481</v>
      </c>
      <c r="L13" t="s">
        <v>482</v>
      </c>
    </row>
    <row r="14" spans="1:12" ht="15.75" thickBot="1" x14ac:dyDescent="0.3">
      <c r="A14" s="308"/>
      <c r="B14" s="112" t="s">
        <v>462</v>
      </c>
      <c r="C14" s="115">
        <v>3</v>
      </c>
      <c r="D14" s="116">
        <v>40</v>
      </c>
      <c r="E14" s="311"/>
      <c r="F14" s="116">
        <v>120</v>
      </c>
      <c r="G14" s="161">
        <v>120</v>
      </c>
      <c r="H14" s="161"/>
      <c r="I14" s="161"/>
      <c r="J14" s="161"/>
      <c r="K14" t="s">
        <v>481</v>
      </c>
      <c r="L14" t="s">
        <v>482</v>
      </c>
    </row>
    <row r="15" spans="1:12" ht="15.75" thickBot="1" x14ac:dyDescent="0.3">
      <c r="A15" s="308"/>
      <c r="B15" s="112" t="s">
        <v>463</v>
      </c>
      <c r="C15" s="115">
        <v>3</v>
      </c>
      <c r="D15" s="116">
        <v>40</v>
      </c>
      <c r="E15" s="311"/>
      <c r="F15" s="116">
        <v>120</v>
      </c>
      <c r="G15" s="161"/>
      <c r="H15" s="161"/>
      <c r="I15" s="161"/>
      <c r="J15" s="161">
        <v>120</v>
      </c>
      <c r="K15" t="s">
        <v>481</v>
      </c>
      <c r="L15" t="s">
        <v>482</v>
      </c>
    </row>
    <row r="16" spans="1:12" ht="15.75" thickBot="1" x14ac:dyDescent="0.3">
      <c r="A16" s="308"/>
      <c r="B16" s="112" t="s">
        <v>464</v>
      </c>
      <c r="C16" s="115">
        <v>3</v>
      </c>
      <c r="D16" s="116">
        <v>40</v>
      </c>
      <c r="E16" s="311"/>
      <c r="F16" s="116">
        <v>120</v>
      </c>
      <c r="G16" s="161"/>
      <c r="H16" s="161"/>
      <c r="I16" s="161"/>
      <c r="J16" s="161">
        <v>120</v>
      </c>
      <c r="K16" t="s">
        <v>481</v>
      </c>
      <c r="L16" t="s">
        <v>482</v>
      </c>
    </row>
    <row r="17" spans="1:12" ht="15.75" thickBot="1" x14ac:dyDescent="0.3">
      <c r="A17" s="308"/>
      <c r="B17" s="112" t="s">
        <v>465</v>
      </c>
      <c r="C17" s="115">
        <v>3</v>
      </c>
      <c r="D17" s="116">
        <v>40</v>
      </c>
      <c r="E17" s="311"/>
      <c r="F17" s="116">
        <v>120</v>
      </c>
      <c r="G17" s="161">
        <v>120</v>
      </c>
      <c r="H17" s="161"/>
      <c r="I17" s="161"/>
      <c r="J17" s="161"/>
      <c r="K17" t="s">
        <v>481</v>
      </c>
      <c r="L17" t="s">
        <v>482</v>
      </c>
    </row>
    <row r="18" spans="1:12" ht="15.75" thickBot="1" x14ac:dyDescent="0.3">
      <c r="A18" s="308"/>
      <c r="B18" s="112" t="s">
        <v>182</v>
      </c>
      <c r="C18" s="115">
        <v>3</v>
      </c>
      <c r="D18" s="116">
        <v>40</v>
      </c>
      <c r="E18" s="311"/>
      <c r="F18" s="116">
        <v>120</v>
      </c>
      <c r="G18" s="161">
        <v>120</v>
      </c>
      <c r="H18" s="161"/>
      <c r="I18" s="161"/>
      <c r="J18" s="161"/>
      <c r="K18" t="s">
        <v>481</v>
      </c>
      <c r="L18" t="s">
        <v>482</v>
      </c>
    </row>
    <row r="19" spans="1:12" ht="15.75" thickBot="1" x14ac:dyDescent="0.3">
      <c r="A19" s="308"/>
      <c r="B19" s="112" t="s">
        <v>466</v>
      </c>
      <c r="C19" s="115">
        <v>3</v>
      </c>
      <c r="D19" s="116">
        <v>40</v>
      </c>
      <c r="E19" s="311"/>
      <c r="F19" s="116">
        <v>120</v>
      </c>
      <c r="G19" s="161">
        <v>120</v>
      </c>
      <c r="H19" s="161"/>
      <c r="I19" s="161"/>
      <c r="J19" s="161"/>
      <c r="K19" t="s">
        <v>481</v>
      </c>
      <c r="L19" t="s">
        <v>482</v>
      </c>
    </row>
    <row r="20" spans="1:12" ht="15.75" thickBot="1" x14ac:dyDescent="0.3">
      <c r="A20" s="308"/>
      <c r="B20" s="112" t="s">
        <v>467</v>
      </c>
      <c r="C20" s="115">
        <v>3</v>
      </c>
      <c r="D20" s="116">
        <v>40</v>
      </c>
      <c r="E20" s="311"/>
      <c r="F20" s="116">
        <v>120</v>
      </c>
      <c r="G20" s="161"/>
      <c r="H20" s="161"/>
      <c r="I20" s="161"/>
      <c r="J20" s="161">
        <v>0</v>
      </c>
      <c r="K20" t="s">
        <v>481</v>
      </c>
      <c r="L20" t="s">
        <v>482</v>
      </c>
    </row>
    <row r="21" spans="1:12" ht="15.75" thickBot="1" x14ac:dyDescent="0.3">
      <c r="A21" s="308"/>
      <c r="B21" s="112" t="s">
        <v>468</v>
      </c>
      <c r="C21" s="115">
        <v>3</v>
      </c>
      <c r="D21" s="116">
        <v>40</v>
      </c>
      <c r="E21" s="311"/>
      <c r="F21" s="116">
        <v>120</v>
      </c>
      <c r="G21" s="161"/>
      <c r="H21" s="161">
        <v>120</v>
      </c>
      <c r="I21" s="161"/>
      <c r="J21" s="161"/>
      <c r="K21" t="s">
        <v>481</v>
      </c>
      <c r="L21" t="s">
        <v>482</v>
      </c>
    </row>
    <row r="22" spans="1:12" ht="15.75" thickBot="1" x14ac:dyDescent="0.3">
      <c r="A22" s="308"/>
      <c r="B22" s="112" t="s">
        <v>196</v>
      </c>
      <c r="C22" s="115">
        <v>3</v>
      </c>
      <c r="D22" s="116">
        <v>40</v>
      </c>
      <c r="E22" s="311"/>
      <c r="F22" s="116">
        <v>120</v>
      </c>
      <c r="G22" s="161"/>
      <c r="H22" s="161"/>
      <c r="I22" s="161"/>
      <c r="J22" s="161">
        <v>120</v>
      </c>
      <c r="K22" t="s">
        <v>481</v>
      </c>
      <c r="L22" t="s">
        <v>482</v>
      </c>
    </row>
    <row r="23" spans="1:12" ht="15.75" thickBot="1" x14ac:dyDescent="0.3">
      <c r="A23" s="308"/>
      <c r="B23" s="112" t="s">
        <v>469</v>
      </c>
      <c r="C23" s="115">
        <v>3</v>
      </c>
      <c r="D23" s="116">
        <v>40</v>
      </c>
      <c r="E23" s="311"/>
      <c r="F23" s="116">
        <v>120</v>
      </c>
      <c r="G23" s="161"/>
      <c r="H23" s="161">
        <v>120</v>
      </c>
      <c r="I23" s="161"/>
      <c r="J23" s="161"/>
      <c r="K23" t="s">
        <v>481</v>
      </c>
      <c r="L23" t="s">
        <v>482</v>
      </c>
    </row>
    <row r="24" spans="1:12" ht="15.75" thickBot="1" x14ac:dyDescent="0.3">
      <c r="A24" s="308"/>
      <c r="B24" s="112" t="s">
        <v>370</v>
      </c>
      <c r="C24" s="115">
        <v>3</v>
      </c>
      <c r="D24" s="116">
        <v>40</v>
      </c>
      <c r="E24" s="311"/>
      <c r="F24" s="116">
        <v>120</v>
      </c>
      <c r="G24" s="161"/>
      <c r="H24" s="161"/>
      <c r="I24" s="161">
        <v>120</v>
      </c>
      <c r="J24" s="161"/>
      <c r="K24" t="s">
        <v>481</v>
      </c>
      <c r="L24" t="s">
        <v>482</v>
      </c>
    </row>
    <row r="25" spans="1:12" ht="15.75" thickBot="1" x14ac:dyDescent="0.3">
      <c r="A25" s="308"/>
      <c r="B25" s="112" t="s">
        <v>470</v>
      </c>
      <c r="C25" s="115">
        <v>3</v>
      </c>
      <c r="D25" s="116">
        <v>40</v>
      </c>
      <c r="E25" s="311"/>
      <c r="F25" s="116">
        <v>120</v>
      </c>
      <c r="G25" s="161"/>
      <c r="H25" s="161">
        <v>120</v>
      </c>
      <c r="I25" s="161"/>
      <c r="J25" s="161"/>
      <c r="K25" t="s">
        <v>481</v>
      </c>
      <c r="L25" t="s">
        <v>482</v>
      </c>
    </row>
    <row r="26" spans="1:12" ht="15.75" thickBot="1" x14ac:dyDescent="0.3">
      <c r="A26" s="308"/>
      <c r="B26" s="112" t="s">
        <v>454</v>
      </c>
      <c r="C26" s="115">
        <v>3</v>
      </c>
      <c r="D26" s="116">
        <v>40</v>
      </c>
      <c r="E26" s="311"/>
      <c r="F26" s="116">
        <v>120</v>
      </c>
      <c r="G26" s="161">
        <v>120</v>
      </c>
      <c r="H26" s="161"/>
      <c r="I26" s="161"/>
      <c r="J26" s="161"/>
      <c r="K26" t="s">
        <v>481</v>
      </c>
      <c r="L26" t="s">
        <v>482</v>
      </c>
    </row>
    <row r="27" spans="1:12" ht="15.75" thickBot="1" x14ac:dyDescent="0.3">
      <c r="A27" s="308"/>
      <c r="B27" s="112" t="s">
        <v>471</v>
      </c>
      <c r="C27" s="115">
        <v>3</v>
      </c>
      <c r="D27" s="116">
        <v>40</v>
      </c>
      <c r="E27" s="311"/>
      <c r="F27" s="116">
        <v>120</v>
      </c>
      <c r="G27" s="161">
        <v>120</v>
      </c>
      <c r="H27" s="161"/>
      <c r="I27" s="161"/>
      <c r="J27" s="161"/>
      <c r="K27" t="s">
        <v>481</v>
      </c>
      <c r="L27" t="s">
        <v>482</v>
      </c>
    </row>
    <row r="28" spans="1:12" ht="15.75" thickBot="1" x14ac:dyDescent="0.3">
      <c r="A28" s="308"/>
      <c r="B28" s="112" t="s">
        <v>472</v>
      </c>
      <c r="C28" s="115">
        <v>3</v>
      </c>
      <c r="D28" s="116">
        <v>40</v>
      </c>
      <c r="E28" s="311"/>
      <c r="F28" s="116">
        <v>120</v>
      </c>
      <c r="G28" s="161">
        <v>120</v>
      </c>
      <c r="H28" s="161"/>
      <c r="I28" s="161"/>
      <c r="J28" s="161"/>
      <c r="K28" t="s">
        <v>481</v>
      </c>
      <c r="L28" t="s">
        <v>482</v>
      </c>
    </row>
    <row r="29" spans="1:12" ht="15.75" thickBot="1" x14ac:dyDescent="0.3">
      <c r="A29" s="308"/>
      <c r="B29" s="112" t="s">
        <v>455</v>
      </c>
      <c r="C29" s="115">
        <v>3</v>
      </c>
      <c r="D29" s="116">
        <v>40</v>
      </c>
      <c r="E29" s="311"/>
      <c r="F29" s="116">
        <v>120</v>
      </c>
      <c r="G29" s="161">
        <v>120</v>
      </c>
      <c r="H29" s="161"/>
      <c r="I29" s="161"/>
      <c r="J29" s="161"/>
      <c r="K29" t="s">
        <v>481</v>
      </c>
      <c r="L29" t="s">
        <v>482</v>
      </c>
    </row>
    <row r="30" spans="1:12" ht="15.75" thickBot="1" x14ac:dyDescent="0.3">
      <c r="A30" s="309"/>
      <c r="B30" s="112" t="s">
        <v>456</v>
      </c>
      <c r="C30" s="115">
        <v>3</v>
      </c>
      <c r="D30" s="116">
        <v>40</v>
      </c>
      <c r="E30" s="312"/>
      <c r="F30" s="116">
        <v>120</v>
      </c>
      <c r="G30" s="161">
        <v>120</v>
      </c>
      <c r="H30" s="161"/>
      <c r="I30" s="161"/>
      <c r="J30" s="161"/>
      <c r="K30" t="s">
        <v>481</v>
      </c>
      <c r="L30" t="s">
        <v>482</v>
      </c>
    </row>
    <row r="31" spans="1:12" ht="15.75" thickBot="1" x14ac:dyDescent="0.3">
      <c r="A31" s="313"/>
      <c r="B31" s="112" t="s">
        <v>473</v>
      </c>
      <c r="C31" s="115">
        <v>3.5</v>
      </c>
      <c r="D31" s="116">
        <v>40</v>
      </c>
      <c r="E31" s="315" t="s">
        <v>459</v>
      </c>
      <c r="F31" s="116">
        <v>140</v>
      </c>
      <c r="G31" s="161">
        <v>140</v>
      </c>
      <c r="H31" s="161"/>
      <c r="I31" s="161"/>
      <c r="J31" s="161"/>
      <c r="K31" t="s">
        <v>481</v>
      </c>
      <c r="L31" t="s">
        <v>482</v>
      </c>
    </row>
    <row r="32" spans="1:12" ht="15.75" thickBot="1" x14ac:dyDescent="0.3">
      <c r="A32" s="313"/>
      <c r="B32" s="112" t="s">
        <v>181</v>
      </c>
      <c r="C32" s="115">
        <v>3.5</v>
      </c>
      <c r="D32" s="116">
        <v>40</v>
      </c>
      <c r="E32" s="316"/>
      <c r="F32" s="116">
        <v>140</v>
      </c>
      <c r="G32" s="161"/>
      <c r="H32" s="161"/>
      <c r="I32" s="161">
        <v>140</v>
      </c>
      <c r="J32" s="161"/>
      <c r="K32" t="s">
        <v>481</v>
      </c>
      <c r="L32" t="s">
        <v>482</v>
      </c>
    </row>
    <row r="33" spans="1:12" ht="15.75" thickBot="1" x14ac:dyDescent="0.3">
      <c r="A33" s="313"/>
      <c r="B33" s="112" t="s">
        <v>474</v>
      </c>
      <c r="C33" s="115">
        <v>3.5</v>
      </c>
      <c r="D33" s="116">
        <v>40</v>
      </c>
      <c r="E33" s="316"/>
      <c r="F33" s="116">
        <v>140</v>
      </c>
      <c r="G33" s="161">
        <v>140</v>
      </c>
      <c r="H33" s="161"/>
      <c r="I33" s="161"/>
      <c r="J33" s="161"/>
      <c r="K33" t="s">
        <v>481</v>
      </c>
      <c r="L33" t="s">
        <v>482</v>
      </c>
    </row>
    <row r="34" spans="1:12" ht="15.75" thickBot="1" x14ac:dyDescent="0.3">
      <c r="A34" s="313"/>
      <c r="B34" s="119" t="s">
        <v>458</v>
      </c>
      <c r="C34" s="115">
        <v>3.5</v>
      </c>
      <c r="D34" s="116">
        <v>40</v>
      </c>
      <c r="E34" s="316"/>
      <c r="F34" s="116">
        <v>140</v>
      </c>
      <c r="G34" s="161">
        <v>140</v>
      </c>
      <c r="H34" s="161"/>
      <c r="I34" s="161"/>
      <c r="J34" s="161"/>
      <c r="K34" t="s">
        <v>481</v>
      </c>
      <c r="L34" t="s">
        <v>482</v>
      </c>
    </row>
    <row r="35" spans="1:12" ht="15.75" thickBot="1" x14ac:dyDescent="0.3">
      <c r="A35" s="313"/>
      <c r="B35" s="119" t="s">
        <v>472</v>
      </c>
      <c r="C35" s="115">
        <v>3.5</v>
      </c>
      <c r="D35" s="116">
        <v>40</v>
      </c>
      <c r="E35" s="316"/>
      <c r="F35" s="116">
        <v>140</v>
      </c>
      <c r="G35" s="161">
        <v>140</v>
      </c>
      <c r="H35" s="161"/>
      <c r="I35" s="161"/>
      <c r="J35" s="161"/>
      <c r="K35" t="s">
        <v>481</v>
      </c>
      <c r="L35" t="s">
        <v>482</v>
      </c>
    </row>
    <row r="36" spans="1:12" ht="15.75" thickBot="1" x14ac:dyDescent="0.3">
      <c r="A36" s="313"/>
      <c r="B36" s="112" t="s">
        <v>475</v>
      </c>
      <c r="C36" s="115">
        <v>3.5</v>
      </c>
      <c r="D36" s="116">
        <v>40</v>
      </c>
      <c r="E36" s="316"/>
      <c r="F36" s="116">
        <v>140</v>
      </c>
      <c r="G36" s="161"/>
      <c r="H36" s="161">
        <v>140</v>
      </c>
      <c r="I36" s="161"/>
      <c r="J36" s="161"/>
      <c r="K36" t="s">
        <v>481</v>
      </c>
      <c r="L36" t="s">
        <v>482</v>
      </c>
    </row>
    <row r="37" spans="1:12" ht="15.75" thickBot="1" x14ac:dyDescent="0.3">
      <c r="A37" s="313"/>
      <c r="B37" s="112" t="s">
        <v>476</v>
      </c>
      <c r="C37" s="115">
        <v>3.5</v>
      </c>
      <c r="D37" s="116">
        <v>40</v>
      </c>
      <c r="E37" s="316"/>
      <c r="F37" s="116">
        <v>140</v>
      </c>
      <c r="G37" s="161"/>
      <c r="H37" s="161"/>
      <c r="I37" s="161"/>
      <c r="J37" s="161">
        <v>140</v>
      </c>
      <c r="K37" t="s">
        <v>481</v>
      </c>
      <c r="L37" t="s">
        <v>482</v>
      </c>
    </row>
    <row r="38" spans="1:12" ht="15.75" thickBot="1" x14ac:dyDescent="0.3">
      <c r="A38" s="313"/>
      <c r="B38" s="112" t="s">
        <v>477</v>
      </c>
      <c r="C38" s="115">
        <v>3.5</v>
      </c>
      <c r="D38" s="116">
        <v>40</v>
      </c>
      <c r="E38" s="316"/>
      <c r="F38" s="116">
        <v>140</v>
      </c>
      <c r="G38" s="161">
        <v>140</v>
      </c>
      <c r="H38" s="161"/>
      <c r="I38" s="161"/>
      <c r="J38" s="161"/>
      <c r="K38" t="s">
        <v>481</v>
      </c>
      <c r="L38" t="s">
        <v>482</v>
      </c>
    </row>
    <row r="39" spans="1:12" ht="15.75" thickBot="1" x14ac:dyDescent="0.3">
      <c r="A39" s="313"/>
      <c r="B39" s="112" t="s">
        <v>478</v>
      </c>
      <c r="C39" s="115">
        <v>3.5</v>
      </c>
      <c r="D39" s="116">
        <v>40</v>
      </c>
      <c r="E39" s="316"/>
      <c r="F39" s="116">
        <v>140</v>
      </c>
      <c r="G39" s="161"/>
      <c r="H39" s="161"/>
      <c r="I39" s="161">
        <v>140</v>
      </c>
      <c r="J39" s="161"/>
      <c r="K39" t="s">
        <v>481</v>
      </c>
      <c r="L39" t="s">
        <v>482</v>
      </c>
    </row>
    <row r="40" spans="1:12" ht="15.75" thickBot="1" x14ac:dyDescent="0.3">
      <c r="A40" s="313"/>
      <c r="B40" s="112" t="s">
        <v>452</v>
      </c>
      <c r="C40" s="115">
        <v>3.5</v>
      </c>
      <c r="D40" s="116">
        <v>40</v>
      </c>
      <c r="E40" s="316"/>
      <c r="F40" s="116">
        <v>140</v>
      </c>
      <c r="G40" s="161">
        <v>140</v>
      </c>
      <c r="H40" s="161"/>
      <c r="I40" s="161"/>
      <c r="J40" s="161"/>
      <c r="K40" t="s">
        <v>481</v>
      </c>
      <c r="L40" t="s">
        <v>482</v>
      </c>
    </row>
    <row r="41" spans="1:12" ht="15.75" thickBot="1" x14ac:dyDescent="0.3">
      <c r="A41" s="313"/>
      <c r="B41" s="112" t="s">
        <v>479</v>
      </c>
      <c r="C41" s="115">
        <v>3.5</v>
      </c>
      <c r="D41" s="116">
        <v>40</v>
      </c>
      <c r="E41" s="316"/>
      <c r="F41" s="116">
        <v>140</v>
      </c>
      <c r="G41" s="161">
        <v>140</v>
      </c>
      <c r="H41" s="161"/>
      <c r="I41" s="161"/>
      <c r="J41" s="161"/>
      <c r="K41" t="s">
        <v>481</v>
      </c>
      <c r="L41" t="s">
        <v>482</v>
      </c>
    </row>
    <row r="42" spans="1:12" ht="15.75" thickBot="1" x14ac:dyDescent="0.3">
      <c r="A42" s="314"/>
      <c r="B42" s="112" t="s">
        <v>457</v>
      </c>
      <c r="C42" s="115">
        <v>3.5</v>
      </c>
      <c r="D42" s="116">
        <v>40</v>
      </c>
      <c r="E42" s="317"/>
      <c r="F42" s="116">
        <v>140</v>
      </c>
      <c r="G42" s="161">
        <v>140</v>
      </c>
      <c r="H42" s="161"/>
      <c r="I42" s="161"/>
      <c r="J42" s="161"/>
      <c r="K42" t="s">
        <v>481</v>
      </c>
      <c r="L42" t="s">
        <v>482</v>
      </c>
    </row>
    <row r="43" spans="1:12" ht="15.75" thickBot="1" x14ac:dyDescent="0.3">
      <c r="A43" s="300" t="s">
        <v>480</v>
      </c>
      <c r="B43" s="301"/>
      <c r="C43" s="301"/>
      <c r="D43" s="301"/>
      <c r="E43" s="302"/>
      <c r="F43" s="120">
        <v>5160</v>
      </c>
      <c r="G43" s="162">
        <f>SUM(G5:G42)</f>
        <v>3640</v>
      </c>
      <c r="H43" s="162">
        <f>SUM(H5:H42)</f>
        <v>500</v>
      </c>
      <c r="I43" s="162"/>
      <c r="J43" s="162"/>
    </row>
    <row r="44" spans="1:12" x14ac:dyDescent="0.25">
      <c r="B44" s="170" t="s">
        <v>584</v>
      </c>
      <c r="I44" s="161">
        <v>20</v>
      </c>
    </row>
    <row r="45" spans="1:12" x14ac:dyDescent="0.25">
      <c r="B45" s="170"/>
      <c r="G45">
        <f>SUBTOTAL(9,G5:G42)</f>
        <v>3640</v>
      </c>
      <c r="H45">
        <f t="shared" ref="H45:I45" si="0">SUBTOTAL(9,H5:H42)</f>
        <v>500</v>
      </c>
      <c r="I45">
        <f t="shared" si="0"/>
        <v>400</v>
      </c>
      <c r="J45" s="164">
        <f>SUBTOTAL(9,J15:J37)</f>
        <v>500</v>
      </c>
    </row>
    <row r="46" spans="1:12" x14ac:dyDescent="0.25">
      <c r="F46" t="s">
        <v>298</v>
      </c>
      <c r="G46" s="164">
        <f>F43-G43</f>
        <v>1520</v>
      </c>
      <c r="H46" s="164">
        <f>F43-G43-H43</f>
        <v>1020</v>
      </c>
      <c r="I46" s="164">
        <f>F15+F16+F20+F22+F37</f>
        <v>620</v>
      </c>
      <c r="J46" s="164">
        <f>I46-J45</f>
        <v>120</v>
      </c>
    </row>
  </sheetData>
  <autoFilter ref="A3:L46"/>
  <mergeCells count="7">
    <mergeCell ref="A43:E43"/>
    <mergeCell ref="A2:F2"/>
    <mergeCell ref="A3:A10"/>
    <mergeCell ref="A11:A30"/>
    <mergeCell ref="E11:E30"/>
    <mergeCell ref="A31:A42"/>
    <mergeCell ref="E31:E42"/>
  </mergeCells>
  <pageMargins left="0.70866141732283472" right="0.70866141732283472" top="0.74803149606299213" bottom="0.74803149606299213" header="0.31496062992125984" footer="0.31496062992125984"/>
  <pageSetup paperSize="9" scale="65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filterMode="1">
    <pageSetUpPr fitToPage="1"/>
  </sheetPr>
  <dimension ref="A1:AA81"/>
  <sheetViews>
    <sheetView topLeftCell="A26" workbookViewId="0">
      <selection activeCell="B82" sqref="B82"/>
    </sheetView>
  </sheetViews>
  <sheetFormatPr defaultRowHeight="15" outlineLevelCol="1" x14ac:dyDescent="0.25"/>
  <cols>
    <col min="1" max="1" width="5.42578125" bestFit="1" customWidth="1"/>
    <col min="2" max="2" width="17.85546875" bestFit="1" customWidth="1"/>
    <col min="3" max="3" width="0" hidden="1" customWidth="1"/>
    <col min="4" max="4" width="5" hidden="1" customWidth="1"/>
    <col min="5" max="9" width="8.140625" hidden="1" customWidth="1"/>
    <col min="10" max="10" width="9.7109375" hidden="1" customWidth="1"/>
    <col min="11" max="11" width="12" hidden="1" customWidth="1"/>
    <col min="12" max="12" width="14.140625" hidden="1" customWidth="1"/>
    <col min="13" max="16" width="15.5703125" hidden="1" customWidth="1" outlineLevel="1"/>
    <col min="17" max="17" width="15.5703125" hidden="1" customWidth="1" collapsed="1"/>
    <col min="18" max="18" width="14.5703125" bestFit="1" customWidth="1"/>
    <col min="19" max="25" width="14.5703125" customWidth="1"/>
    <col min="26" max="26" width="35.85546875" bestFit="1" customWidth="1"/>
    <col min="27" max="27" width="32.7109375" bestFit="1" customWidth="1"/>
  </cols>
  <sheetData>
    <row r="1" spans="1:27" s="167" customFormat="1" ht="30" x14ac:dyDescent="0.25">
      <c r="A1" s="166" t="s">
        <v>508</v>
      </c>
      <c r="B1" s="166" t="s">
        <v>168</v>
      </c>
      <c r="C1" s="166" t="s">
        <v>509</v>
      </c>
      <c r="D1" s="166" t="s">
        <v>510</v>
      </c>
      <c r="E1" s="166" t="s">
        <v>511</v>
      </c>
      <c r="F1" s="166" t="s">
        <v>512</v>
      </c>
      <c r="G1" s="166" t="s">
        <v>513</v>
      </c>
      <c r="H1" s="166" t="s">
        <v>514</v>
      </c>
      <c r="I1" s="166" t="s">
        <v>515</v>
      </c>
      <c r="J1" s="168" t="s">
        <v>516</v>
      </c>
      <c r="K1" s="166" t="s">
        <v>517</v>
      </c>
      <c r="L1" s="166" t="s">
        <v>518</v>
      </c>
      <c r="M1" s="166" t="s">
        <v>519</v>
      </c>
      <c r="N1" s="166" t="s">
        <v>520</v>
      </c>
      <c r="O1" s="166" t="s">
        <v>521</v>
      </c>
      <c r="P1" s="166" t="s">
        <v>522</v>
      </c>
      <c r="Q1" s="168" t="s">
        <v>560</v>
      </c>
      <c r="R1" s="166" t="s">
        <v>523</v>
      </c>
      <c r="S1" s="166" t="s">
        <v>561</v>
      </c>
      <c r="T1" s="166" t="s">
        <v>586</v>
      </c>
      <c r="U1" s="166" t="s">
        <v>583</v>
      </c>
      <c r="V1" s="166" t="s">
        <v>592</v>
      </c>
      <c r="W1" s="166" t="s">
        <v>593</v>
      </c>
      <c r="X1" s="166" t="s">
        <v>718</v>
      </c>
      <c r="Y1" s="166" t="s">
        <v>722</v>
      </c>
      <c r="Z1" s="45" t="s">
        <v>318</v>
      </c>
      <c r="AA1" s="45" t="s">
        <v>319</v>
      </c>
    </row>
    <row r="2" spans="1:27" hidden="1" x14ac:dyDescent="0.25">
      <c r="A2">
        <v>1</v>
      </c>
      <c r="B2" t="s">
        <v>182</v>
      </c>
      <c r="C2">
        <v>1</v>
      </c>
      <c r="D2" s="164">
        <v>25</v>
      </c>
      <c r="E2">
        <v>4</v>
      </c>
      <c r="F2">
        <v>2</v>
      </c>
      <c r="G2">
        <v>3</v>
      </c>
      <c r="H2">
        <v>2</v>
      </c>
      <c r="I2">
        <v>3</v>
      </c>
      <c r="K2">
        <v>14</v>
      </c>
      <c r="L2" s="164">
        <f>K2*D2</f>
        <v>350</v>
      </c>
      <c r="M2">
        <v>10</v>
      </c>
      <c r="P2">
        <v>10</v>
      </c>
      <c r="Q2">
        <f>SUM(M2:P2)</f>
        <v>20</v>
      </c>
      <c r="R2" s="164">
        <f>L2+Q2</f>
        <v>370</v>
      </c>
      <c r="S2" s="164"/>
      <c r="T2" s="164"/>
      <c r="U2" s="164">
        <v>370</v>
      </c>
      <c r="V2" s="164"/>
      <c r="W2" s="164"/>
      <c r="X2" s="164"/>
      <c r="Y2" s="164">
        <f>R2-S2-T2-U2-V2-W2-X2</f>
        <v>0</v>
      </c>
      <c r="Z2" t="s">
        <v>481</v>
      </c>
      <c r="AA2" t="s">
        <v>482</v>
      </c>
    </row>
    <row r="3" spans="1:27" hidden="1" x14ac:dyDescent="0.25">
      <c r="A3">
        <v>2</v>
      </c>
      <c r="B3" t="s">
        <v>524</v>
      </c>
      <c r="C3">
        <v>2</v>
      </c>
      <c r="D3" s="164">
        <v>30</v>
      </c>
      <c r="E3">
        <v>2</v>
      </c>
      <c r="F3">
        <v>3</v>
      </c>
      <c r="H3">
        <v>3</v>
      </c>
      <c r="I3">
        <v>4</v>
      </c>
      <c r="J3">
        <v>1</v>
      </c>
      <c r="K3">
        <v>13</v>
      </c>
      <c r="L3" s="164">
        <f t="shared" ref="L3:L66" si="0">K3*D3</f>
        <v>390</v>
      </c>
      <c r="N3">
        <v>10</v>
      </c>
      <c r="O3">
        <v>10</v>
      </c>
      <c r="P3">
        <v>20</v>
      </c>
      <c r="Q3">
        <f t="shared" ref="Q3:Q66" si="1">SUM(M3:P3)</f>
        <v>40</v>
      </c>
      <c r="R3" s="164">
        <f t="shared" ref="R3:R66" si="2">L3+Q3</f>
        <v>430</v>
      </c>
      <c r="S3" s="164">
        <v>430</v>
      </c>
      <c r="T3" s="164"/>
      <c r="U3" s="164"/>
      <c r="V3" s="164"/>
      <c r="W3" s="164"/>
      <c r="X3" s="164"/>
      <c r="Y3" s="164">
        <f t="shared" ref="Y3:Y66" si="3">R3-S3-T3-U3-V3-W3-X3</f>
        <v>0</v>
      </c>
      <c r="Z3" t="s">
        <v>481</v>
      </c>
      <c r="AA3" t="s">
        <v>482</v>
      </c>
    </row>
    <row r="4" spans="1:27" x14ac:dyDescent="0.25">
      <c r="A4">
        <v>3</v>
      </c>
      <c r="B4" t="s">
        <v>181</v>
      </c>
      <c r="C4">
        <v>1</v>
      </c>
      <c r="D4" s="164">
        <v>25</v>
      </c>
      <c r="E4">
        <v>4</v>
      </c>
      <c r="F4">
        <v>4</v>
      </c>
      <c r="G4">
        <v>2</v>
      </c>
      <c r="K4">
        <v>10</v>
      </c>
      <c r="L4" s="164">
        <f t="shared" si="0"/>
        <v>250</v>
      </c>
      <c r="Q4">
        <f t="shared" si="1"/>
        <v>0</v>
      </c>
      <c r="R4" s="164">
        <f t="shared" si="2"/>
        <v>250</v>
      </c>
      <c r="S4" s="164"/>
      <c r="T4" s="164"/>
      <c r="U4" s="164"/>
      <c r="V4" s="164"/>
      <c r="W4" s="164"/>
      <c r="X4" s="164"/>
      <c r="Y4" s="164">
        <f t="shared" si="3"/>
        <v>250</v>
      </c>
      <c r="Z4" t="s">
        <v>481</v>
      </c>
      <c r="AA4" t="s">
        <v>482</v>
      </c>
    </row>
    <row r="5" spans="1:27" hidden="1" x14ac:dyDescent="0.25">
      <c r="A5">
        <v>4</v>
      </c>
      <c r="B5" t="s">
        <v>222</v>
      </c>
      <c r="C5">
        <v>2</v>
      </c>
      <c r="D5" s="164">
        <v>30</v>
      </c>
      <c r="E5">
        <v>2</v>
      </c>
      <c r="F5">
        <v>2</v>
      </c>
      <c r="K5">
        <v>4</v>
      </c>
      <c r="L5" s="164">
        <f t="shared" si="0"/>
        <v>120</v>
      </c>
      <c r="N5">
        <v>20</v>
      </c>
      <c r="Q5">
        <f t="shared" si="1"/>
        <v>20</v>
      </c>
      <c r="R5" s="164">
        <f t="shared" si="2"/>
        <v>140</v>
      </c>
      <c r="S5" s="164"/>
      <c r="T5" s="164"/>
      <c r="U5" s="164">
        <v>140</v>
      </c>
      <c r="V5" s="164"/>
      <c r="W5" s="164"/>
      <c r="X5" s="164"/>
      <c r="Y5" s="164">
        <f t="shared" si="3"/>
        <v>0</v>
      </c>
      <c r="Z5" t="s">
        <v>481</v>
      </c>
      <c r="AA5" t="s">
        <v>482</v>
      </c>
    </row>
    <row r="6" spans="1:27" hidden="1" x14ac:dyDescent="0.25">
      <c r="A6">
        <v>5</v>
      </c>
      <c r="B6" t="s">
        <v>525</v>
      </c>
      <c r="C6">
        <v>1</v>
      </c>
      <c r="D6" s="164">
        <v>25</v>
      </c>
      <c r="E6">
        <v>4</v>
      </c>
      <c r="F6">
        <v>3</v>
      </c>
      <c r="G6">
        <v>3</v>
      </c>
      <c r="H6">
        <v>3</v>
      </c>
      <c r="I6">
        <v>3</v>
      </c>
      <c r="J6">
        <v>3</v>
      </c>
      <c r="K6">
        <v>19</v>
      </c>
      <c r="L6" s="164">
        <f t="shared" si="0"/>
        <v>475</v>
      </c>
      <c r="M6">
        <v>10</v>
      </c>
      <c r="N6">
        <v>10</v>
      </c>
      <c r="Q6">
        <f t="shared" si="1"/>
        <v>20</v>
      </c>
      <c r="R6" s="164">
        <f t="shared" si="2"/>
        <v>495</v>
      </c>
      <c r="S6" s="164">
        <v>495</v>
      </c>
      <c r="T6" s="164"/>
      <c r="U6" s="164"/>
      <c r="V6" s="164"/>
      <c r="W6" s="164"/>
      <c r="X6" s="164"/>
      <c r="Y6" s="164">
        <f t="shared" si="3"/>
        <v>0</v>
      </c>
      <c r="Z6" t="s">
        <v>481</v>
      </c>
      <c r="AA6" t="s">
        <v>482</v>
      </c>
    </row>
    <row r="7" spans="1:27" hidden="1" x14ac:dyDescent="0.25">
      <c r="A7">
        <v>6</v>
      </c>
      <c r="B7" t="s">
        <v>232</v>
      </c>
      <c r="C7">
        <v>2</v>
      </c>
      <c r="D7" s="164">
        <v>30</v>
      </c>
      <c r="E7">
        <v>1</v>
      </c>
      <c r="F7">
        <v>2</v>
      </c>
      <c r="G7">
        <v>2</v>
      </c>
      <c r="I7">
        <v>2</v>
      </c>
      <c r="K7">
        <v>7</v>
      </c>
      <c r="L7" s="164">
        <f t="shared" si="0"/>
        <v>210</v>
      </c>
      <c r="P7">
        <v>10</v>
      </c>
      <c r="Q7">
        <f t="shared" si="1"/>
        <v>10</v>
      </c>
      <c r="R7" s="164">
        <f t="shared" si="2"/>
        <v>220</v>
      </c>
      <c r="S7" s="164">
        <v>220</v>
      </c>
      <c r="T7" s="164"/>
      <c r="U7" s="164"/>
      <c r="V7" s="164"/>
      <c r="W7" s="164"/>
      <c r="X7" s="164"/>
      <c r="Y7" s="164">
        <f t="shared" si="3"/>
        <v>0</v>
      </c>
      <c r="Z7" t="s">
        <v>481</v>
      </c>
      <c r="AA7" t="s">
        <v>482</v>
      </c>
    </row>
    <row r="8" spans="1:27" hidden="1" x14ac:dyDescent="0.25">
      <c r="A8">
        <v>7</v>
      </c>
      <c r="B8" t="s">
        <v>189</v>
      </c>
      <c r="C8">
        <v>1</v>
      </c>
      <c r="D8" s="164">
        <v>25</v>
      </c>
      <c r="E8">
        <v>1</v>
      </c>
      <c r="F8">
        <v>1</v>
      </c>
      <c r="G8">
        <v>1</v>
      </c>
      <c r="H8">
        <v>2</v>
      </c>
      <c r="I8">
        <v>1</v>
      </c>
      <c r="K8">
        <v>6</v>
      </c>
      <c r="L8" s="164">
        <f t="shared" si="0"/>
        <v>150</v>
      </c>
      <c r="Q8">
        <f t="shared" si="1"/>
        <v>0</v>
      </c>
      <c r="R8" s="164">
        <f t="shared" si="2"/>
        <v>150</v>
      </c>
      <c r="S8" s="164"/>
      <c r="T8" s="164">
        <v>150</v>
      </c>
      <c r="U8" s="164"/>
      <c r="V8" s="164"/>
      <c r="W8" s="164"/>
      <c r="X8" s="164"/>
      <c r="Y8" s="164">
        <f t="shared" si="3"/>
        <v>0</v>
      </c>
      <c r="Z8" t="s">
        <v>481</v>
      </c>
      <c r="AA8" t="s">
        <v>482</v>
      </c>
    </row>
    <row r="9" spans="1:27" x14ac:dyDescent="0.25">
      <c r="A9">
        <v>8</v>
      </c>
      <c r="B9" t="s">
        <v>237</v>
      </c>
      <c r="C9">
        <v>1</v>
      </c>
      <c r="D9" s="164">
        <v>25</v>
      </c>
      <c r="E9">
        <v>3</v>
      </c>
      <c r="F9">
        <v>2</v>
      </c>
      <c r="K9">
        <v>5</v>
      </c>
      <c r="L9" s="164">
        <f t="shared" si="0"/>
        <v>125</v>
      </c>
      <c r="Q9">
        <f t="shared" si="1"/>
        <v>0</v>
      </c>
      <c r="R9" s="164">
        <f t="shared" si="2"/>
        <v>125</v>
      </c>
      <c r="S9" s="164"/>
      <c r="T9" s="164"/>
      <c r="U9" s="164"/>
      <c r="V9" s="164"/>
      <c r="W9" s="164"/>
      <c r="X9" s="164"/>
      <c r="Y9" s="164">
        <f t="shared" si="3"/>
        <v>125</v>
      </c>
      <c r="Z9" t="s">
        <v>481</v>
      </c>
      <c r="AA9" t="s">
        <v>482</v>
      </c>
    </row>
    <row r="10" spans="1:27" x14ac:dyDescent="0.25">
      <c r="A10">
        <v>9</v>
      </c>
      <c r="B10" t="s">
        <v>526</v>
      </c>
      <c r="C10">
        <v>4</v>
      </c>
      <c r="D10" s="164">
        <v>40</v>
      </c>
      <c r="E10">
        <v>2</v>
      </c>
      <c r="G10">
        <v>1</v>
      </c>
      <c r="K10">
        <v>3</v>
      </c>
      <c r="L10" s="164">
        <f t="shared" si="0"/>
        <v>120</v>
      </c>
      <c r="Q10">
        <f t="shared" si="1"/>
        <v>0</v>
      </c>
      <c r="R10" s="164">
        <f t="shared" si="2"/>
        <v>120</v>
      </c>
      <c r="S10" s="164"/>
      <c r="T10" s="164"/>
      <c r="U10" s="164"/>
      <c r="V10" s="164"/>
      <c r="W10" s="164"/>
      <c r="X10" s="164"/>
      <c r="Y10" s="164">
        <f t="shared" si="3"/>
        <v>120</v>
      </c>
      <c r="Z10" t="s">
        <v>481</v>
      </c>
      <c r="AA10" t="s">
        <v>482</v>
      </c>
    </row>
    <row r="11" spans="1:27" hidden="1" x14ac:dyDescent="0.25">
      <c r="A11">
        <v>10</v>
      </c>
      <c r="B11" t="s">
        <v>176</v>
      </c>
      <c r="C11">
        <v>2</v>
      </c>
      <c r="D11" s="164">
        <v>30</v>
      </c>
      <c r="E11">
        <v>3</v>
      </c>
      <c r="F11">
        <v>3</v>
      </c>
      <c r="G11">
        <v>3</v>
      </c>
      <c r="H11">
        <v>4</v>
      </c>
      <c r="I11">
        <v>2</v>
      </c>
      <c r="K11">
        <v>15</v>
      </c>
      <c r="L11" s="164">
        <f t="shared" si="0"/>
        <v>450</v>
      </c>
      <c r="N11">
        <v>10</v>
      </c>
      <c r="O11">
        <v>10</v>
      </c>
      <c r="P11">
        <v>10</v>
      </c>
      <c r="Q11">
        <f t="shared" si="1"/>
        <v>30</v>
      </c>
      <c r="R11" s="164">
        <f t="shared" si="2"/>
        <v>480</v>
      </c>
      <c r="S11" s="164">
        <v>480</v>
      </c>
      <c r="T11" s="164"/>
      <c r="U11" s="164"/>
      <c r="V11" s="164"/>
      <c r="W11" s="164"/>
      <c r="X11" s="164"/>
      <c r="Y11" s="164">
        <f t="shared" si="3"/>
        <v>0</v>
      </c>
      <c r="Z11" t="s">
        <v>481</v>
      </c>
      <c r="AA11" t="s">
        <v>482</v>
      </c>
    </row>
    <row r="12" spans="1:27" hidden="1" x14ac:dyDescent="0.25">
      <c r="A12">
        <v>11</v>
      </c>
      <c r="B12" t="s">
        <v>527</v>
      </c>
      <c r="C12">
        <v>1</v>
      </c>
      <c r="D12" s="164">
        <v>25</v>
      </c>
      <c r="E12">
        <v>2</v>
      </c>
      <c r="F12">
        <v>2</v>
      </c>
      <c r="G12">
        <v>3</v>
      </c>
      <c r="H12">
        <v>3</v>
      </c>
      <c r="I12">
        <v>3</v>
      </c>
      <c r="K12">
        <v>13</v>
      </c>
      <c r="L12" s="164">
        <f t="shared" si="0"/>
        <v>325</v>
      </c>
      <c r="N12">
        <v>10</v>
      </c>
      <c r="O12">
        <v>10</v>
      </c>
      <c r="P12">
        <v>10</v>
      </c>
      <c r="Q12">
        <f t="shared" si="1"/>
        <v>30</v>
      </c>
      <c r="R12" s="164">
        <f t="shared" si="2"/>
        <v>355</v>
      </c>
      <c r="S12" s="164">
        <v>355</v>
      </c>
      <c r="T12" s="164"/>
      <c r="U12" s="164"/>
      <c r="V12" s="164"/>
      <c r="W12" s="164"/>
      <c r="X12" s="164"/>
      <c r="Y12" s="164">
        <f t="shared" si="3"/>
        <v>0</v>
      </c>
      <c r="Z12" t="s">
        <v>481</v>
      </c>
      <c r="AA12" t="s">
        <v>482</v>
      </c>
    </row>
    <row r="13" spans="1:27" x14ac:dyDescent="0.25">
      <c r="A13">
        <v>12</v>
      </c>
      <c r="B13" t="s">
        <v>230</v>
      </c>
      <c r="C13">
        <v>1</v>
      </c>
      <c r="D13" s="164">
        <v>25</v>
      </c>
      <c r="E13">
        <v>2</v>
      </c>
      <c r="F13">
        <v>1</v>
      </c>
      <c r="G13">
        <v>1</v>
      </c>
      <c r="I13">
        <v>0.5</v>
      </c>
      <c r="K13">
        <v>4.5</v>
      </c>
      <c r="L13" s="164">
        <f t="shared" si="0"/>
        <v>112.5</v>
      </c>
      <c r="Q13">
        <f t="shared" si="1"/>
        <v>0</v>
      </c>
      <c r="R13" s="164">
        <f t="shared" si="2"/>
        <v>112.5</v>
      </c>
      <c r="S13" s="164">
        <v>113</v>
      </c>
      <c r="T13" s="164"/>
      <c r="U13" s="164"/>
      <c r="V13" s="164"/>
      <c r="W13" s="164"/>
      <c r="X13" s="164"/>
      <c r="Y13" s="164">
        <f t="shared" si="3"/>
        <v>-0.5</v>
      </c>
      <c r="Z13" t="s">
        <v>481</v>
      </c>
      <c r="AA13" t="s">
        <v>482</v>
      </c>
    </row>
    <row r="14" spans="1:27" x14ac:dyDescent="0.25">
      <c r="A14">
        <v>13</v>
      </c>
      <c r="B14" t="s">
        <v>528</v>
      </c>
      <c r="C14">
        <v>1</v>
      </c>
      <c r="D14" s="164">
        <v>25</v>
      </c>
      <c r="E14">
        <v>2</v>
      </c>
      <c r="K14">
        <v>2</v>
      </c>
      <c r="L14" s="164">
        <f t="shared" si="0"/>
        <v>50</v>
      </c>
      <c r="Q14">
        <f t="shared" si="1"/>
        <v>0</v>
      </c>
      <c r="R14" s="164">
        <f t="shared" si="2"/>
        <v>50</v>
      </c>
      <c r="S14" s="164"/>
      <c r="T14" s="164"/>
      <c r="U14" s="164"/>
      <c r="V14" s="164"/>
      <c r="W14" s="164"/>
      <c r="X14" s="164"/>
      <c r="Y14" s="164">
        <f t="shared" si="3"/>
        <v>50</v>
      </c>
      <c r="Z14" t="s">
        <v>481</v>
      </c>
      <c r="AA14" t="s">
        <v>482</v>
      </c>
    </row>
    <row r="15" spans="1:27" hidden="1" x14ac:dyDescent="0.25">
      <c r="A15">
        <v>14</v>
      </c>
      <c r="B15" t="s">
        <v>529</v>
      </c>
      <c r="C15">
        <v>1</v>
      </c>
      <c r="D15" s="164">
        <v>25</v>
      </c>
      <c r="E15">
        <v>1</v>
      </c>
      <c r="F15">
        <v>1</v>
      </c>
      <c r="G15">
        <v>2</v>
      </c>
      <c r="I15">
        <v>1</v>
      </c>
      <c r="K15">
        <v>5</v>
      </c>
      <c r="L15" s="164">
        <f t="shared" si="0"/>
        <v>125</v>
      </c>
      <c r="Q15">
        <f t="shared" si="1"/>
        <v>0</v>
      </c>
      <c r="R15" s="164">
        <f t="shared" si="2"/>
        <v>125</v>
      </c>
      <c r="S15" s="164">
        <v>125</v>
      </c>
      <c r="T15" s="164"/>
      <c r="U15" s="164"/>
      <c r="V15" s="164"/>
      <c r="W15" s="164"/>
      <c r="X15" s="164"/>
      <c r="Y15" s="164">
        <f t="shared" si="3"/>
        <v>0</v>
      </c>
      <c r="Z15" t="s">
        <v>481</v>
      </c>
      <c r="AA15" t="s">
        <v>482</v>
      </c>
    </row>
    <row r="16" spans="1:27" hidden="1" x14ac:dyDescent="0.25">
      <c r="A16">
        <v>15</v>
      </c>
      <c r="B16" t="s">
        <v>194</v>
      </c>
      <c r="C16">
        <v>1</v>
      </c>
      <c r="D16" s="164">
        <v>25</v>
      </c>
      <c r="E16">
        <v>4</v>
      </c>
      <c r="G16">
        <v>3</v>
      </c>
      <c r="H16">
        <v>1</v>
      </c>
      <c r="I16">
        <v>1</v>
      </c>
      <c r="K16">
        <v>9</v>
      </c>
      <c r="L16" s="164">
        <f t="shared" si="0"/>
        <v>225</v>
      </c>
      <c r="Q16">
        <f t="shared" si="1"/>
        <v>0</v>
      </c>
      <c r="R16" s="164">
        <f t="shared" si="2"/>
        <v>225</v>
      </c>
      <c r="S16" s="164">
        <v>225</v>
      </c>
      <c r="T16" s="164"/>
      <c r="U16" s="164">
        <v>0</v>
      </c>
      <c r="V16" s="164"/>
      <c r="W16" s="164"/>
      <c r="X16" s="164">
        <v>0</v>
      </c>
      <c r="Y16" s="164">
        <f t="shared" si="3"/>
        <v>0</v>
      </c>
      <c r="Z16" t="s">
        <v>481</v>
      </c>
      <c r="AA16" t="s">
        <v>482</v>
      </c>
    </row>
    <row r="17" spans="1:27" hidden="1" x14ac:dyDescent="0.25">
      <c r="A17">
        <v>16</v>
      </c>
      <c r="B17" t="s">
        <v>559</v>
      </c>
      <c r="C17">
        <v>2</v>
      </c>
      <c r="D17" s="164">
        <v>30</v>
      </c>
      <c r="E17">
        <v>2</v>
      </c>
      <c r="F17">
        <v>2</v>
      </c>
      <c r="G17">
        <v>1</v>
      </c>
      <c r="H17">
        <v>3</v>
      </c>
      <c r="I17">
        <v>0.5</v>
      </c>
      <c r="K17">
        <v>8.5</v>
      </c>
      <c r="L17" s="164">
        <f t="shared" si="0"/>
        <v>255</v>
      </c>
      <c r="M17">
        <v>10</v>
      </c>
      <c r="O17">
        <v>10</v>
      </c>
      <c r="Q17">
        <f t="shared" si="1"/>
        <v>20</v>
      </c>
      <c r="R17" s="164">
        <f t="shared" si="2"/>
        <v>275</v>
      </c>
      <c r="S17" s="164">
        <v>275</v>
      </c>
      <c r="T17" s="164"/>
      <c r="U17" s="164"/>
      <c r="V17" s="164"/>
      <c r="W17" s="164"/>
      <c r="X17" s="164"/>
      <c r="Y17" s="164">
        <f t="shared" si="3"/>
        <v>0</v>
      </c>
      <c r="Z17" t="s">
        <v>481</v>
      </c>
      <c r="AA17" t="s">
        <v>482</v>
      </c>
    </row>
    <row r="18" spans="1:27" hidden="1" x14ac:dyDescent="0.25">
      <c r="A18">
        <v>17</v>
      </c>
      <c r="B18" t="s">
        <v>213</v>
      </c>
      <c r="C18">
        <v>2</v>
      </c>
      <c r="D18" s="164">
        <v>30</v>
      </c>
      <c r="E18">
        <v>2</v>
      </c>
      <c r="F18">
        <v>2</v>
      </c>
      <c r="G18">
        <v>2</v>
      </c>
      <c r="H18">
        <v>1</v>
      </c>
      <c r="I18">
        <v>2</v>
      </c>
      <c r="K18">
        <v>9</v>
      </c>
      <c r="L18" s="164">
        <f t="shared" si="0"/>
        <v>270</v>
      </c>
      <c r="Q18">
        <f t="shared" si="1"/>
        <v>0</v>
      </c>
      <c r="R18" s="164">
        <f t="shared" si="2"/>
        <v>270</v>
      </c>
      <c r="S18" s="164">
        <v>270</v>
      </c>
      <c r="T18" s="164"/>
      <c r="U18" s="164"/>
      <c r="V18" s="164"/>
      <c r="W18" s="164"/>
      <c r="X18" s="164"/>
      <c r="Y18" s="164">
        <f t="shared" si="3"/>
        <v>0</v>
      </c>
      <c r="Z18" t="s">
        <v>481</v>
      </c>
      <c r="AA18" t="s">
        <v>482</v>
      </c>
    </row>
    <row r="19" spans="1:27" hidden="1" x14ac:dyDescent="0.25">
      <c r="A19">
        <v>18</v>
      </c>
      <c r="B19" t="s">
        <v>438</v>
      </c>
      <c r="C19">
        <v>1</v>
      </c>
      <c r="D19" s="164">
        <v>25</v>
      </c>
      <c r="E19">
        <v>2</v>
      </c>
      <c r="F19">
        <v>2</v>
      </c>
      <c r="G19">
        <v>2</v>
      </c>
      <c r="H19">
        <v>3</v>
      </c>
      <c r="I19">
        <v>2</v>
      </c>
      <c r="K19">
        <v>11</v>
      </c>
      <c r="L19" s="164">
        <f t="shared" si="0"/>
        <v>275</v>
      </c>
      <c r="M19">
        <v>10</v>
      </c>
      <c r="N19">
        <v>10</v>
      </c>
      <c r="O19">
        <v>20</v>
      </c>
      <c r="Q19">
        <f t="shared" si="1"/>
        <v>40</v>
      </c>
      <c r="R19" s="164">
        <f t="shared" si="2"/>
        <v>315</v>
      </c>
      <c r="S19" s="164">
        <v>315</v>
      </c>
      <c r="T19" s="164"/>
      <c r="U19" s="164"/>
      <c r="V19" s="164"/>
      <c r="W19" s="164"/>
      <c r="X19" s="164"/>
      <c r="Y19" s="164">
        <f t="shared" si="3"/>
        <v>0</v>
      </c>
      <c r="Z19" t="s">
        <v>481</v>
      </c>
      <c r="AA19" t="s">
        <v>482</v>
      </c>
    </row>
    <row r="20" spans="1:27" hidden="1" x14ac:dyDescent="0.25">
      <c r="A20">
        <v>19</v>
      </c>
      <c r="B20" t="s">
        <v>530</v>
      </c>
      <c r="C20">
        <v>1</v>
      </c>
      <c r="D20" s="164">
        <v>25</v>
      </c>
      <c r="E20">
        <v>1</v>
      </c>
      <c r="G20">
        <v>2</v>
      </c>
      <c r="I20">
        <v>1</v>
      </c>
      <c r="K20">
        <v>4</v>
      </c>
      <c r="L20" s="164">
        <f t="shared" si="0"/>
        <v>100</v>
      </c>
      <c r="Q20">
        <f t="shared" si="1"/>
        <v>0</v>
      </c>
      <c r="R20" s="164">
        <f t="shared" si="2"/>
        <v>100</v>
      </c>
      <c r="S20" s="164">
        <v>100</v>
      </c>
      <c r="T20" s="164"/>
      <c r="U20" s="164"/>
      <c r="V20" s="164"/>
      <c r="W20" s="164"/>
      <c r="X20" s="164"/>
      <c r="Y20" s="164">
        <f t="shared" si="3"/>
        <v>0</v>
      </c>
      <c r="Z20" t="s">
        <v>481</v>
      </c>
      <c r="AA20" t="s">
        <v>482</v>
      </c>
    </row>
    <row r="21" spans="1:27" hidden="1" x14ac:dyDescent="0.25">
      <c r="A21">
        <v>20</v>
      </c>
      <c r="B21" t="s">
        <v>211</v>
      </c>
      <c r="C21">
        <v>3</v>
      </c>
      <c r="D21" s="164">
        <v>35</v>
      </c>
      <c r="E21">
        <v>2</v>
      </c>
      <c r="F21">
        <v>2</v>
      </c>
      <c r="G21">
        <v>2</v>
      </c>
      <c r="H21">
        <v>2</v>
      </c>
      <c r="K21">
        <v>8</v>
      </c>
      <c r="L21" s="164">
        <f t="shared" si="0"/>
        <v>280</v>
      </c>
      <c r="N21">
        <v>10</v>
      </c>
      <c r="Q21">
        <f t="shared" si="1"/>
        <v>10</v>
      </c>
      <c r="R21" s="164">
        <f t="shared" si="2"/>
        <v>290</v>
      </c>
      <c r="S21" s="164"/>
      <c r="T21" s="164"/>
      <c r="U21" s="164">
        <v>290</v>
      </c>
      <c r="V21" s="164"/>
      <c r="W21" s="164"/>
      <c r="X21" s="164"/>
      <c r="Y21" s="164">
        <f t="shared" si="3"/>
        <v>0</v>
      </c>
      <c r="Z21" t="s">
        <v>481</v>
      </c>
      <c r="AA21" t="s">
        <v>482</v>
      </c>
    </row>
    <row r="22" spans="1:27" x14ac:dyDescent="0.25">
      <c r="A22">
        <v>21</v>
      </c>
      <c r="B22" t="s">
        <v>531</v>
      </c>
      <c r="C22">
        <v>3</v>
      </c>
      <c r="D22" s="164">
        <v>35</v>
      </c>
      <c r="E22">
        <v>1</v>
      </c>
      <c r="F22">
        <v>2</v>
      </c>
      <c r="G22">
        <v>1</v>
      </c>
      <c r="H22">
        <v>1</v>
      </c>
      <c r="K22">
        <v>5</v>
      </c>
      <c r="L22" s="164">
        <f t="shared" si="0"/>
        <v>175</v>
      </c>
      <c r="Q22">
        <f t="shared" si="1"/>
        <v>0</v>
      </c>
      <c r="R22" s="164">
        <f t="shared" si="2"/>
        <v>175</v>
      </c>
      <c r="S22" s="164"/>
      <c r="T22" s="164"/>
      <c r="U22" s="164"/>
      <c r="V22" s="164"/>
      <c r="W22" s="164"/>
      <c r="X22" s="164"/>
      <c r="Y22" s="164">
        <f t="shared" si="3"/>
        <v>175</v>
      </c>
      <c r="Z22" t="s">
        <v>481</v>
      </c>
      <c r="AA22" t="s">
        <v>482</v>
      </c>
    </row>
    <row r="23" spans="1:27" hidden="1" x14ac:dyDescent="0.25">
      <c r="A23">
        <v>22</v>
      </c>
      <c r="B23" t="s">
        <v>221</v>
      </c>
      <c r="C23">
        <v>1</v>
      </c>
      <c r="D23" s="164">
        <v>25</v>
      </c>
      <c r="E23">
        <v>1</v>
      </c>
      <c r="F23">
        <v>2</v>
      </c>
      <c r="G23">
        <v>1</v>
      </c>
      <c r="H23">
        <v>3</v>
      </c>
      <c r="I23">
        <v>1</v>
      </c>
      <c r="K23">
        <v>8</v>
      </c>
      <c r="L23" s="164">
        <f t="shared" si="0"/>
        <v>200</v>
      </c>
      <c r="Q23">
        <f t="shared" si="1"/>
        <v>0</v>
      </c>
      <c r="R23" s="164">
        <f t="shared" si="2"/>
        <v>200</v>
      </c>
      <c r="S23" s="164"/>
      <c r="T23" s="164"/>
      <c r="U23" s="164"/>
      <c r="V23" s="164"/>
      <c r="W23" s="164"/>
      <c r="X23" s="164">
        <v>200</v>
      </c>
      <c r="Y23" s="164">
        <f t="shared" si="3"/>
        <v>0</v>
      </c>
      <c r="Z23" t="s">
        <v>481</v>
      </c>
      <c r="AA23" t="s">
        <v>482</v>
      </c>
    </row>
    <row r="24" spans="1:27" hidden="1" x14ac:dyDescent="0.25">
      <c r="A24">
        <v>23</v>
      </c>
      <c r="B24" t="s">
        <v>220</v>
      </c>
      <c r="C24">
        <v>1</v>
      </c>
      <c r="D24" s="164">
        <v>25</v>
      </c>
      <c r="E24">
        <v>2</v>
      </c>
      <c r="F24">
        <v>4</v>
      </c>
      <c r="G24">
        <v>3</v>
      </c>
      <c r="K24">
        <v>9</v>
      </c>
      <c r="L24" s="164">
        <f t="shared" si="0"/>
        <v>225</v>
      </c>
      <c r="Q24">
        <f t="shared" si="1"/>
        <v>0</v>
      </c>
      <c r="R24" s="164">
        <f t="shared" si="2"/>
        <v>225</v>
      </c>
      <c r="S24" s="164"/>
      <c r="T24" s="164"/>
      <c r="U24" s="164"/>
      <c r="V24" s="164"/>
      <c r="W24" s="164"/>
      <c r="X24" s="164">
        <v>225</v>
      </c>
      <c r="Y24" s="164">
        <f t="shared" si="3"/>
        <v>0</v>
      </c>
      <c r="Z24" t="s">
        <v>481</v>
      </c>
      <c r="AA24" t="s">
        <v>482</v>
      </c>
    </row>
    <row r="25" spans="1:27" hidden="1" x14ac:dyDescent="0.25">
      <c r="A25">
        <v>24</v>
      </c>
      <c r="B25" t="s">
        <v>227</v>
      </c>
      <c r="C25">
        <v>3</v>
      </c>
      <c r="D25" s="164">
        <v>35</v>
      </c>
      <c r="E25">
        <v>2</v>
      </c>
      <c r="G25">
        <v>1</v>
      </c>
      <c r="K25">
        <v>3</v>
      </c>
      <c r="L25" s="164">
        <f t="shared" si="0"/>
        <v>105</v>
      </c>
      <c r="Q25">
        <f t="shared" si="1"/>
        <v>0</v>
      </c>
      <c r="R25" s="164">
        <f t="shared" si="2"/>
        <v>105</v>
      </c>
      <c r="S25" s="164"/>
      <c r="T25" s="164"/>
      <c r="U25" s="164">
        <v>105</v>
      </c>
      <c r="V25" s="164"/>
      <c r="W25" s="164"/>
      <c r="X25" s="164"/>
      <c r="Y25" s="164">
        <f t="shared" si="3"/>
        <v>0</v>
      </c>
      <c r="Z25" t="s">
        <v>481</v>
      </c>
      <c r="AA25" t="s">
        <v>482</v>
      </c>
    </row>
    <row r="26" spans="1:27" x14ac:dyDescent="0.25">
      <c r="A26">
        <v>25</v>
      </c>
      <c r="B26" t="s">
        <v>532</v>
      </c>
      <c r="C26">
        <v>2</v>
      </c>
      <c r="D26" s="164">
        <v>30</v>
      </c>
      <c r="E26">
        <v>1</v>
      </c>
      <c r="F26">
        <v>3</v>
      </c>
      <c r="H26">
        <v>2</v>
      </c>
      <c r="I26">
        <v>1</v>
      </c>
      <c r="K26">
        <v>7</v>
      </c>
      <c r="L26" s="164">
        <f t="shared" si="0"/>
        <v>210</v>
      </c>
      <c r="O26">
        <v>10</v>
      </c>
      <c r="Q26">
        <f t="shared" si="1"/>
        <v>10</v>
      </c>
      <c r="R26" s="164">
        <f t="shared" si="2"/>
        <v>220</v>
      </c>
      <c r="S26" s="164"/>
      <c r="T26" s="164"/>
      <c r="U26" s="164"/>
      <c r="V26" s="164"/>
      <c r="W26" s="164"/>
      <c r="X26" s="164"/>
      <c r="Y26" s="164">
        <f t="shared" si="3"/>
        <v>220</v>
      </c>
      <c r="Z26" t="s">
        <v>481</v>
      </c>
      <c r="AA26" t="s">
        <v>482</v>
      </c>
    </row>
    <row r="27" spans="1:27" hidden="1" x14ac:dyDescent="0.25">
      <c r="A27">
        <v>26</v>
      </c>
      <c r="B27" t="s">
        <v>143</v>
      </c>
      <c r="C27">
        <v>1</v>
      </c>
      <c r="D27" s="164">
        <v>25</v>
      </c>
      <c r="E27">
        <v>2</v>
      </c>
      <c r="H27">
        <v>1</v>
      </c>
      <c r="K27">
        <v>3</v>
      </c>
      <c r="L27" s="164">
        <f t="shared" si="0"/>
        <v>75</v>
      </c>
      <c r="M27">
        <v>10</v>
      </c>
      <c r="Q27">
        <f t="shared" si="1"/>
        <v>10</v>
      </c>
      <c r="R27" s="164">
        <f t="shared" si="2"/>
        <v>85</v>
      </c>
      <c r="S27" s="164"/>
      <c r="T27" s="164"/>
      <c r="U27" s="164">
        <v>85</v>
      </c>
      <c r="V27" s="164"/>
      <c r="W27" s="164"/>
      <c r="X27" s="164"/>
      <c r="Y27" s="164">
        <f t="shared" si="3"/>
        <v>0</v>
      </c>
      <c r="Z27" t="s">
        <v>481</v>
      </c>
      <c r="AA27" t="s">
        <v>482</v>
      </c>
    </row>
    <row r="28" spans="1:27" hidden="1" x14ac:dyDescent="0.25">
      <c r="A28">
        <v>27</v>
      </c>
      <c r="B28" t="s">
        <v>242</v>
      </c>
      <c r="C28">
        <v>1</v>
      </c>
      <c r="D28" s="164">
        <v>25</v>
      </c>
      <c r="E28">
        <v>1</v>
      </c>
      <c r="K28">
        <v>1</v>
      </c>
      <c r="L28" s="164">
        <f t="shared" si="0"/>
        <v>25</v>
      </c>
      <c r="Q28">
        <f t="shared" si="1"/>
        <v>0</v>
      </c>
      <c r="R28" s="164">
        <f t="shared" si="2"/>
        <v>25</v>
      </c>
      <c r="S28" s="164"/>
      <c r="T28" s="164"/>
      <c r="U28" s="164">
        <v>25</v>
      </c>
      <c r="V28" s="164"/>
      <c r="W28" s="164"/>
      <c r="X28" s="164"/>
      <c r="Y28" s="164">
        <f t="shared" si="3"/>
        <v>0</v>
      </c>
      <c r="Z28" t="s">
        <v>481</v>
      </c>
      <c r="AA28" t="s">
        <v>482</v>
      </c>
    </row>
    <row r="29" spans="1:27" hidden="1" x14ac:dyDescent="0.25">
      <c r="A29">
        <v>28</v>
      </c>
      <c r="B29" t="s">
        <v>231</v>
      </c>
      <c r="C29">
        <v>2</v>
      </c>
      <c r="D29" s="164">
        <v>30</v>
      </c>
      <c r="E29">
        <v>3</v>
      </c>
      <c r="F29">
        <v>2</v>
      </c>
      <c r="H29">
        <v>1</v>
      </c>
      <c r="I29">
        <v>1</v>
      </c>
      <c r="K29">
        <v>7</v>
      </c>
      <c r="L29" s="164">
        <f t="shared" si="0"/>
        <v>210</v>
      </c>
      <c r="M29">
        <v>10</v>
      </c>
      <c r="Q29">
        <f t="shared" si="1"/>
        <v>10</v>
      </c>
      <c r="R29" s="164">
        <f t="shared" si="2"/>
        <v>220</v>
      </c>
      <c r="S29" s="164">
        <v>220</v>
      </c>
      <c r="T29" s="164"/>
      <c r="U29" s="164"/>
      <c r="V29" s="164"/>
      <c r="W29" s="164"/>
      <c r="X29" s="164"/>
      <c r="Y29" s="164">
        <f t="shared" si="3"/>
        <v>0</v>
      </c>
      <c r="Z29" t="s">
        <v>481</v>
      </c>
      <c r="AA29" t="s">
        <v>482</v>
      </c>
    </row>
    <row r="30" spans="1:27" x14ac:dyDescent="0.25">
      <c r="A30">
        <v>29</v>
      </c>
      <c r="B30" t="s">
        <v>533</v>
      </c>
      <c r="C30">
        <v>3</v>
      </c>
      <c r="D30" s="164">
        <v>30</v>
      </c>
      <c r="E30">
        <v>1</v>
      </c>
      <c r="G30">
        <v>1</v>
      </c>
      <c r="H30">
        <v>1</v>
      </c>
      <c r="K30">
        <v>3</v>
      </c>
      <c r="L30" s="164">
        <f t="shared" si="0"/>
        <v>90</v>
      </c>
      <c r="Q30">
        <f t="shared" si="1"/>
        <v>0</v>
      </c>
      <c r="R30" s="164">
        <f t="shared" si="2"/>
        <v>90</v>
      </c>
      <c r="S30" s="164"/>
      <c r="T30" s="164"/>
      <c r="U30" s="164"/>
      <c r="V30" s="164"/>
      <c r="W30" s="164"/>
      <c r="X30" s="164"/>
      <c r="Y30" s="164">
        <f t="shared" si="3"/>
        <v>90</v>
      </c>
      <c r="Z30" t="s">
        <v>481</v>
      </c>
      <c r="AA30" t="s">
        <v>482</v>
      </c>
    </row>
    <row r="31" spans="1:27" x14ac:dyDescent="0.25">
      <c r="A31">
        <v>30</v>
      </c>
      <c r="B31" t="s">
        <v>534</v>
      </c>
      <c r="C31">
        <v>1</v>
      </c>
      <c r="D31" s="164">
        <v>25</v>
      </c>
      <c r="E31">
        <v>2</v>
      </c>
      <c r="K31">
        <v>2</v>
      </c>
      <c r="L31" s="164">
        <f t="shared" si="0"/>
        <v>50</v>
      </c>
      <c r="Q31">
        <f t="shared" si="1"/>
        <v>0</v>
      </c>
      <c r="R31" s="164">
        <f t="shared" si="2"/>
        <v>50</v>
      </c>
      <c r="S31" s="164"/>
      <c r="T31" s="164"/>
      <c r="U31" s="164"/>
      <c r="V31" s="164"/>
      <c r="W31" s="164"/>
      <c r="X31" s="164"/>
      <c r="Y31" s="164">
        <f t="shared" si="3"/>
        <v>50</v>
      </c>
      <c r="Z31" t="s">
        <v>481</v>
      </c>
      <c r="AA31" t="s">
        <v>482</v>
      </c>
    </row>
    <row r="32" spans="1:27" hidden="1" x14ac:dyDescent="0.25">
      <c r="A32">
        <v>31</v>
      </c>
      <c r="B32" t="s">
        <v>535</v>
      </c>
      <c r="C32">
        <v>1</v>
      </c>
      <c r="D32" s="164">
        <v>25</v>
      </c>
      <c r="E32">
        <v>1</v>
      </c>
      <c r="F32">
        <v>2</v>
      </c>
      <c r="K32">
        <v>3</v>
      </c>
      <c r="L32" s="164">
        <f t="shared" si="0"/>
        <v>75</v>
      </c>
      <c r="Q32">
        <f t="shared" si="1"/>
        <v>0</v>
      </c>
      <c r="R32" s="164">
        <f t="shared" si="2"/>
        <v>75</v>
      </c>
      <c r="S32" s="164">
        <v>75</v>
      </c>
      <c r="T32" s="164"/>
      <c r="U32" s="164"/>
      <c r="V32" s="164"/>
      <c r="W32" s="164"/>
      <c r="X32" s="164"/>
      <c r="Y32" s="164">
        <f t="shared" si="3"/>
        <v>0</v>
      </c>
      <c r="Z32" t="s">
        <v>481</v>
      </c>
      <c r="AA32" t="s">
        <v>482</v>
      </c>
    </row>
    <row r="33" spans="1:27" hidden="1" x14ac:dyDescent="0.25">
      <c r="A33">
        <v>32</v>
      </c>
      <c r="B33" t="s">
        <v>248</v>
      </c>
      <c r="C33">
        <v>2</v>
      </c>
      <c r="D33" s="164">
        <v>30</v>
      </c>
      <c r="E33">
        <v>2</v>
      </c>
      <c r="H33">
        <v>1</v>
      </c>
      <c r="I33">
        <v>1</v>
      </c>
      <c r="K33">
        <v>4</v>
      </c>
      <c r="L33" s="164">
        <f t="shared" si="0"/>
        <v>120</v>
      </c>
      <c r="M33">
        <v>10</v>
      </c>
      <c r="Q33">
        <f t="shared" si="1"/>
        <v>10</v>
      </c>
      <c r="R33" s="164">
        <f t="shared" si="2"/>
        <v>130</v>
      </c>
      <c r="S33" s="164">
        <v>130</v>
      </c>
      <c r="T33" s="164"/>
      <c r="U33" s="164"/>
      <c r="V33" s="164"/>
      <c r="W33" s="164"/>
      <c r="X33" s="164"/>
      <c r="Y33" s="164">
        <f t="shared" si="3"/>
        <v>0</v>
      </c>
      <c r="Z33" t="s">
        <v>481</v>
      </c>
      <c r="AA33" t="s">
        <v>482</v>
      </c>
    </row>
    <row r="34" spans="1:27" hidden="1" x14ac:dyDescent="0.25">
      <c r="A34">
        <v>33</v>
      </c>
      <c r="B34" t="s">
        <v>504</v>
      </c>
      <c r="C34">
        <v>1</v>
      </c>
      <c r="D34" s="164">
        <v>25</v>
      </c>
      <c r="E34">
        <v>1</v>
      </c>
      <c r="F34">
        <v>1</v>
      </c>
      <c r="G34">
        <v>1</v>
      </c>
      <c r="I34">
        <v>1</v>
      </c>
      <c r="K34">
        <v>4</v>
      </c>
      <c r="L34" s="164">
        <f t="shared" si="0"/>
        <v>100</v>
      </c>
      <c r="N34">
        <v>10</v>
      </c>
      <c r="Q34">
        <f t="shared" si="1"/>
        <v>10</v>
      </c>
      <c r="R34" s="164">
        <f t="shared" si="2"/>
        <v>110</v>
      </c>
      <c r="S34" s="164">
        <v>110</v>
      </c>
      <c r="T34" s="164"/>
      <c r="U34" s="164"/>
      <c r="V34" s="164"/>
      <c r="W34" s="164"/>
      <c r="X34" s="164"/>
      <c r="Y34" s="164">
        <f t="shared" si="3"/>
        <v>0</v>
      </c>
      <c r="Z34" t="s">
        <v>481</v>
      </c>
      <c r="AA34" t="s">
        <v>482</v>
      </c>
    </row>
    <row r="35" spans="1:27" hidden="1" x14ac:dyDescent="0.25">
      <c r="A35">
        <v>34</v>
      </c>
      <c r="B35" t="s">
        <v>536</v>
      </c>
      <c r="C35">
        <v>1</v>
      </c>
      <c r="D35" s="164">
        <v>25</v>
      </c>
      <c r="E35">
        <v>1</v>
      </c>
      <c r="K35">
        <v>1</v>
      </c>
      <c r="L35" s="164">
        <f t="shared" si="0"/>
        <v>25</v>
      </c>
      <c r="Q35">
        <f t="shared" si="1"/>
        <v>0</v>
      </c>
      <c r="R35" s="164">
        <f t="shared" si="2"/>
        <v>25</v>
      </c>
      <c r="S35" s="164">
        <v>25</v>
      </c>
      <c r="T35" s="164">
        <v>0</v>
      </c>
      <c r="U35" s="164">
        <v>0</v>
      </c>
      <c r="V35" s="164">
        <v>0</v>
      </c>
      <c r="W35" s="164">
        <v>0</v>
      </c>
      <c r="X35" s="164"/>
      <c r="Y35" s="164">
        <f t="shared" si="3"/>
        <v>0</v>
      </c>
      <c r="Z35" t="s">
        <v>481</v>
      </c>
      <c r="AA35" t="s">
        <v>482</v>
      </c>
    </row>
    <row r="36" spans="1:27" hidden="1" x14ac:dyDescent="0.25">
      <c r="A36">
        <v>35</v>
      </c>
      <c r="B36" t="s">
        <v>537</v>
      </c>
      <c r="C36">
        <v>1</v>
      </c>
      <c r="D36" s="164">
        <v>25</v>
      </c>
      <c r="E36">
        <v>1</v>
      </c>
      <c r="K36">
        <v>1</v>
      </c>
      <c r="L36" s="164">
        <f t="shared" si="0"/>
        <v>25</v>
      </c>
      <c r="M36">
        <v>10</v>
      </c>
      <c r="Q36">
        <f t="shared" si="1"/>
        <v>10</v>
      </c>
      <c r="R36" s="164">
        <f t="shared" si="2"/>
        <v>35</v>
      </c>
      <c r="S36" s="164"/>
      <c r="T36" s="164">
        <v>35</v>
      </c>
      <c r="U36" s="164"/>
      <c r="V36" s="164"/>
      <c r="W36" s="164"/>
      <c r="X36" s="164"/>
      <c r="Y36" s="164">
        <f t="shared" si="3"/>
        <v>0</v>
      </c>
      <c r="Z36" t="s">
        <v>481</v>
      </c>
      <c r="AA36" t="s">
        <v>482</v>
      </c>
    </row>
    <row r="37" spans="1:27" x14ac:dyDescent="0.25">
      <c r="A37">
        <v>36</v>
      </c>
      <c r="B37" t="s">
        <v>214</v>
      </c>
      <c r="C37">
        <v>1</v>
      </c>
      <c r="D37" s="164">
        <v>25</v>
      </c>
      <c r="F37">
        <v>1</v>
      </c>
      <c r="I37">
        <v>2</v>
      </c>
      <c r="K37">
        <v>3</v>
      </c>
      <c r="L37" s="164">
        <f t="shared" si="0"/>
        <v>75</v>
      </c>
      <c r="Q37">
        <f t="shared" si="1"/>
        <v>0</v>
      </c>
      <c r="R37" s="164">
        <f t="shared" si="2"/>
        <v>75</v>
      </c>
      <c r="S37" s="164"/>
      <c r="T37" s="164"/>
      <c r="U37" s="164"/>
      <c r="V37" s="164"/>
      <c r="W37" s="164"/>
      <c r="X37" s="164"/>
      <c r="Y37" s="164">
        <f t="shared" si="3"/>
        <v>75</v>
      </c>
      <c r="Z37" t="s">
        <v>481</v>
      </c>
      <c r="AA37" t="s">
        <v>482</v>
      </c>
    </row>
    <row r="38" spans="1:27" x14ac:dyDescent="0.25">
      <c r="A38">
        <v>37</v>
      </c>
      <c r="B38" t="s">
        <v>538</v>
      </c>
      <c r="C38">
        <v>1</v>
      </c>
      <c r="D38" s="164">
        <v>25</v>
      </c>
      <c r="F38">
        <v>1</v>
      </c>
      <c r="K38">
        <v>1</v>
      </c>
      <c r="L38" s="164">
        <f t="shared" si="0"/>
        <v>25</v>
      </c>
      <c r="Q38">
        <f t="shared" si="1"/>
        <v>0</v>
      </c>
      <c r="R38" s="164">
        <f t="shared" si="2"/>
        <v>25</v>
      </c>
      <c r="S38" s="164"/>
      <c r="T38" s="164"/>
      <c r="U38" s="164"/>
      <c r="V38" s="164"/>
      <c r="W38" s="164"/>
      <c r="X38" s="164"/>
      <c r="Y38" s="164">
        <f t="shared" si="3"/>
        <v>25</v>
      </c>
      <c r="Z38" t="s">
        <v>481</v>
      </c>
      <c r="AA38" t="s">
        <v>482</v>
      </c>
    </row>
    <row r="39" spans="1:27" x14ac:dyDescent="0.25">
      <c r="A39">
        <v>38</v>
      </c>
      <c r="B39" t="s">
        <v>539</v>
      </c>
      <c r="C39">
        <v>1</v>
      </c>
      <c r="D39" s="164">
        <v>25</v>
      </c>
      <c r="F39">
        <v>1</v>
      </c>
      <c r="H39">
        <v>1</v>
      </c>
      <c r="K39">
        <v>2</v>
      </c>
      <c r="L39" s="164">
        <f t="shared" si="0"/>
        <v>50</v>
      </c>
      <c r="Q39">
        <f t="shared" si="1"/>
        <v>0</v>
      </c>
      <c r="R39" s="164">
        <f t="shared" si="2"/>
        <v>50</v>
      </c>
      <c r="S39" s="164"/>
      <c r="T39" s="164"/>
      <c r="U39" s="164"/>
      <c r="V39" s="164"/>
      <c r="W39" s="164"/>
      <c r="X39" s="164"/>
      <c r="Y39" s="164">
        <f t="shared" si="3"/>
        <v>50</v>
      </c>
      <c r="Z39" t="s">
        <v>481</v>
      </c>
      <c r="AA39" t="s">
        <v>482</v>
      </c>
    </row>
    <row r="40" spans="1:27" x14ac:dyDescent="0.25">
      <c r="A40">
        <v>39</v>
      </c>
      <c r="B40" t="s">
        <v>540</v>
      </c>
      <c r="C40">
        <v>1</v>
      </c>
      <c r="D40" s="164">
        <v>25</v>
      </c>
      <c r="F40">
        <v>4</v>
      </c>
      <c r="H40">
        <v>1</v>
      </c>
      <c r="K40">
        <v>5</v>
      </c>
      <c r="L40" s="164">
        <f t="shared" si="0"/>
        <v>125</v>
      </c>
      <c r="Q40">
        <f t="shared" si="1"/>
        <v>0</v>
      </c>
      <c r="R40" s="164">
        <f t="shared" si="2"/>
        <v>125</v>
      </c>
      <c r="S40" s="164"/>
      <c r="T40" s="164"/>
      <c r="U40" s="164"/>
      <c r="V40" s="164"/>
      <c r="W40" s="164"/>
      <c r="X40" s="164"/>
      <c r="Y40" s="164">
        <f t="shared" si="3"/>
        <v>125</v>
      </c>
      <c r="Z40" t="s">
        <v>481</v>
      </c>
      <c r="AA40" t="s">
        <v>482</v>
      </c>
    </row>
    <row r="41" spans="1:27" hidden="1" x14ac:dyDescent="0.25">
      <c r="A41">
        <v>40</v>
      </c>
      <c r="B41" t="s">
        <v>205</v>
      </c>
      <c r="C41">
        <v>1</v>
      </c>
      <c r="D41" s="164">
        <v>25</v>
      </c>
      <c r="F41">
        <v>1</v>
      </c>
      <c r="K41">
        <v>1</v>
      </c>
      <c r="L41" s="164">
        <f t="shared" si="0"/>
        <v>25</v>
      </c>
      <c r="Q41">
        <f t="shared" si="1"/>
        <v>0</v>
      </c>
      <c r="R41" s="164">
        <f t="shared" si="2"/>
        <v>25</v>
      </c>
      <c r="S41" s="164">
        <v>25</v>
      </c>
      <c r="T41" s="164"/>
      <c r="U41" s="164"/>
      <c r="V41" s="164"/>
      <c r="W41" s="164"/>
      <c r="X41" s="164"/>
      <c r="Y41" s="164">
        <f t="shared" si="3"/>
        <v>0</v>
      </c>
      <c r="Z41" t="s">
        <v>481</v>
      </c>
      <c r="AA41" t="s">
        <v>482</v>
      </c>
    </row>
    <row r="42" spans="1:27" hidden="1" x14ac:dyDescent="0.25">
      <c r="A42">
        <v>41</v>
      </c>
      <c r="B42" t="s">
        <v>190</v>
      </c>
      <c r="C42">
        <v>1</v>
      </c>
      <c r="D42" s="164">
        <v>25</v>
      </c>
      <c r="F42">
        <v>1</v>
      </c>
      <c r="I42">
        <v>1</v>
      </c>
      <c r="K42">
        <v>2</v>
      </c>
      <c r="L42" s="164">
        <f t="shared" si="0"/>
        <v>50</v>
      </c>
      <c r="Q42">
        <f t="shared" si="1"/>
        <v>0</v>
      </c>
      <c r="R42" s="164">
        <f t="shared" si="2"/>
        <v>50</v>
      </c>
      <c r="S42" s="164">
        <v>50</v>
      </c>
      <c r="T42" s="164"/>
      <c r="U42" s="164"/>
      <c r="V42" s="164"/>
      <c r="W42" s="164"/>
      <c r="X42" s="164"/>
      <c r="Y42" s="164">
        <f t="shared" si="3"/>
        <v>0</v>
      </c>
      <c r="Z42" t="s">
        <v>481</v>
      </c>
      <c r="AA42" t="s">
        <v>482</v>
      </c>
    </row>
    <row r="43" spans="1:27" hidden="1" x14ac:dyDescent="0.25">
      <c r="A43">
        <v>42</v>
      </c>
      <c r="B43" t="s">
        <v>541</v>
      </c>
      <c r="C43">
        <v>3</v>
      </c>
      <c r="D43" s="164">
        <v>35</v>
      </c>
      <c r="F43">
        <v>3</v>
      </c>
      <c r="H43">
        <v>1</v>
      </c>
      <c r="I43">
        <v>3</v>
      </c>
      <c r="K43">
        <v>7</v>
      </c>
      <c r="L43" s="164">
        <f t="shared" si="0"/>
        <v>245</v>
      </c>
      <c r="Q43">
        <f t="shared" si="1"/>
        <v>0</v>
      </c>
      <c r="R43" s="164">
        <f t="shared" si="2"/>
        <v>245</v>
      </c>
      <c r="S43" s="164"/>
      <c r="T43" s="164"/>
      <c r="U43" s="164">
        <v>245</v>
      </c>
      <c r="V43" s="164"/>
      <c r="W43" s="164"/>
      <c r="X43" s="164"/>
      <c r="Y43" s="164">
        <f t="shared" si="3"/>
        <v>0</v>
      </c>
      <c r="Z43" t="s">
        <v>481</v>
      </c>
      <c r="AA43" t="s">
        <v>482</v>
      </c>
    </row>
    <row r="44" spans="1:27" hidden="1" x14ac:dyDescent="0.25">
      <c r="A44">
        <v>43</v>
      </c>
      <c r="B44" t="s">
        <v>200</v>
      </c>
      <c r="C44">
        <v>1</v>
      </c>
      <c r="D44" s="164">
        <v>25</v>
      </c>
      <c r="F44">
        <v>3</v>
      </c>
      <c r="G44">
        <v>1</v>
      </c>
      <c r="K44">
        <v>4</v>
      </c>
      <c r="L44" s="164">
        <f t="shared" si="0"/>
        <v>100</v>
      </c>
      <c r="Q44">
        <f t="shared" si="1"/>
        <v>0</v>
      </c>
      <c r="R44" s="164">
        <f t="shared" si="2"/>
        <v>100</v>
      </c>
      <c r="S44" s="164">
        <v>100</v>
      </c>
      <c r="T44" s="164"/>
      <c r="U44" s="164"/>
      <c r="V44" s="164"/>
      <c r="W44" s="164"/>
      <c r="X44" s="164"/>
      <c r="Y44" s="164">
        <f t="shared" si="3"/>
        <v>0</v>
      </c>
      <c r="Z44" t="s">
        <v>481</v>
      </c>
      <c r="AA44" t="s">
        <v>482</v>
      </c>
    </row>
    <row r="45" spans="1:27" x14ac:dyDescent="0.25">
      <c r="A45">
        <v>44</v>
      </c>
      <c r="B45" t="s">
        <v>193</v>
      </c>
      <c r="C45">
        <v>1</v>
      </c>
      <c r="D45" s="164">
        <v>25</v>
      </c>
      <c r="F45">
        <v>1</v>
      </c>
      <c r="K45">
        <v>1</v>
      </c>
      <c r="L45" s="164">
        <f t="shared" si="0"/>
        <v>25</v>
      </c>
      <c r="Q45">
        <f t="shared" si="1"/>
        <v>0</v>
      </c>
      <c r="R45" s="164">
        <f t="shared" si="2"/>
        <v>25</v>
      </c>
      <c r="S45" s="164">
        <v>25</v>
      </c>
      <c r="T45" s="164"/>
      <c r="U45" s="164"/>
      <c r="V45" s="164"/>
      <c r="W45" s="164">
        <v>25</v>
      </c>
      <c r="X45" s="164"/>
      <c r="Y45" s="164">
        <f t="shared" si="3"/>
        <v>-25</v>
      </c>
      <c r="Z45" t="s">
        <v>595</v>
      </c>
      <c r="AA45" t="s">
        <v>482</v>
      </c>
    </row>
    <row r="46" spans="1:27" x14ac:dyDescent="0.25">
      <c r="A46">
        <v>45</v>
      </c>
      <c r="B46" t="s">
        <v>542</v>
      </c>
      <c r="C46">
        <v>1</v>
      </c>
      <c r="D46" s="164">
        <v>25</v>
      </c>
      <c r="F46">
        <v>1</v>
      </c>
      <c r="K46">
        <v>1</v>
      </c>
      <c r="L46" s="164">
        <f t="shared" si="0"/>
        <v>25</v>
      </c>
      <c r="Q46">
        <f t="shared" si="1"/>
        <v>0</v>
      </c>
      <c r="R46" s="164">
        <f t="shared" si="2"/>
        <v>25</v>
      </c>
      <c r="S46" s="164"/>
      <c r="T46" s="164"/>
      <c r="U46" s="164"/>
      <c r="V46" s="164"/>
      <c r="W46" s="164"/>
      <c r="X46" s="164"/>
      <c r="Y46" s="164">
        <f t="shared" si="3"/>
        <v>25</v>
      </c>
      <c r="Z46" t="s">
        <v>481</v>
      </c>
      <c r="AA46" t="s">
        <v>482</v>
      </c>
    </row>
    <row r="47" spans="1:27" hidden="1" x14ac:dyDescent="0.25">
      <c r="A47">
        <v>46</v>
      </c>
      <c r="B47" t="s">
        <v>543</v>
      </c>
      <c r="C47">
        <v>1</v>
      </c>
      <c r="D47" s="164">
        <v>25</v>
      </c>
      <c r="F47">
        <v>2</v>
      </c>
      <c r="H47">
        <v>2</v>
      </c>
      <c r="K47">
        <v>4</v>
      </c>
      <c r="L47" s="164">
        <f t="shared" si="0"/>
        <v>100</v>
      </c>
      <c r="Q47">
        <f t="shared" si="1"/>
        <v>0</v>
      </c>
      <c r="R47" s="164">
        <f t="shared" si="2"/>
        <v>100</v>
      </c>
      <c r="S47" s="164"/>
      <c r="T47" s="164"/>
      <c r="U47" s="164">
        <v>100</v>
      </c>
      <c r="V47" s="164"/>
      <c r="W47" s="164"/>
      <c r="X47" s="164"/>
      <c r="Y47" s="164">
        <f t="shared" si="3"/>
        <v>0</v>
      </c>
      <c r="Z47" t="s">
        <v>481</v>
      </c>
      <c r="AA47" t="s">
        <v>482</v>
      </c>
    </row>
    <row r="48" spans="1:27" hidden="1" x14ac:dyDescent="0.25">
      <c r="A48">
        <v>47</v>
      </c>
      <c r="B48" t="s">
        <v>195</v>
      </c>
      <c r="C48">
        <v>1</v>
      </c>
      <c r="D48" s="164">
        <v>25</v>
      </c>
      <c r="F48">
        <v>1</v>
      </c>
      <c r="G48">
        <v>2</v>
      </c>
      <c r="J48">
        <v>1</v>
      </c>
      <c r="K48">
        <v>4</v>
      </c>
      <c r="L48" s="164">
        <f t="shared" si="0"/>
        <v>100</v>
      </c>
      <c r="Q48">
        <f t="shared" si="1"/>
        <v>0</v>
      </c>
      <c r="R48" s="164">
        <f t="shared" si="2"/>
        <v>100</v>
      </c>
      <c r="S48" s="164"/>
      <c r="T48" s="164"/>
      <c r="U48" s="164">
        <v>100</v>
      </c>
      <c r="V48" s="164"/>
      <c r="W48" s="164"/>
      <c r="X48" s="164"/>
      <c r="Y48" s="164">
        <f t="shared" si="3"/>
        <v>0</v>
      </c>
      <c r="Z48" t="s">
        <v>481</v>
      </c>
      <c r="AA48" t="s">
        <v>482</v>
      </c>
    </row>
    <row r="49" spans="1:27" hidden="1" x14ac:dyDescent="0.25">
      <c r="A49">
        <v>48</v>
      </c>
      <c r="B49" t="s">
        <v>544</v>
      </c>
      <c r="C49">
        <v>3</v>
      </c>
      <c r="D49" s="164">
        <v>35</v>
      </c>
      <c r="F49">
        <v>2</v>
      </c>
      <c r="K49">
        <v>2</v>
      </c>
      <c r="L49" s="164">
        <f t="shared" si="0"/>
        <v>70</v>
      </c>
      <c r="Q49">
        <f t="shared" si="1"/>
        <v>0</v>
      </c>
      <c r="R49" s="164">
        <f t="shared" si="2"/>
        <v>70</v>
      </c>
      <c r="S49" s="164"/>
      <c r="T49" s="164"/>
      <c r="U49" s="164"/>
      <c r="V49" s="164">
        <v>70</v>
      </c>
      <c r="W49" s="164"/>
      <c r="X49" s="164"/>
      <c r="Y49" s="164">
        <f t="shared" si="3"/>
        <v>0</v>
      </c>
      <c r="Z49" t="s">
        <v>481</v>
      </c>
      <c r="AA49" t="s">
        <v>482</v>
      </c>
    </row>
    <row r="50" spans="1:27" hidden="1" x14ac:dyDescent="0.25">
      <c r="A50">
        <v>49</v>
      </c>
      <c r="B50" t="s">
        <v>179</v>
      </c>
      <c r="C50">
        <v>2</v>
      </c>
      <c r="D50" s="164">
        <v>30</v>
      </c>
      <c r="F50">
        <v>1</v>
      </c>
      <c r="G50">
        <v>1</v>
      </c>
      <c r="H50">
        <v>2</v>
      </c>
      <c r="I50">
        <v>4</v>
      </c>
      <c r="K50">
        <v>8</v>
      </c>
      <c r="L50" s="164">
        <f t="shared" si="0"/>
        <v>240</v>
      </c>
      <c r="P50">
        <v>10</v>
      </c>
      <c r="Q50">
        <f t="shared" si="1"/>
        <v>10</v>
      </c>
      <c r="R50" s="164">
        <f t="shared" si="2"/>
        <v>250</v>
      </c>
      <c r="S50" s="164">
        <v>250</v>
      </c>
      <c r="T50" s="164"/>
      <c r="U50" s="164"/>
      <c r="V50" s="164"/>
      <c r="W50" s="164"/>
      <c r="X50" s="164"/>
      <c r="Y50" s="164">
        <f t="shared" si="3"/>
        <v>0</v>
      </c>
      <c r="Z50" t="s">
        <v>481</v>
      </c>
      <c r="AA50" t="s">
        <v>482</v>
      </c>
    </row>
    <row r="51" spans="1:27" hidden="1" x14ac:dyDescent="0.25">
      <c r="A51">
        <v>50</v>
      </c>
      <c r="B51" t="s">
        <v>224</v>
      </c>
      <c r="C51">
        <v>1</v>
      </c>
      <c r="D51" s="164">
        <v>25</v>
      </c>
      <c r="F51">
        <v>1</v>
      </c>
      <c r="I51">
        <v>3</v>
      </c>
      <c r="K51">
        <v>4</v>
      </c>
      <c r="L51" s="164">
        <f t="shared" si="0"/>
        <v>100</v>
      </c>
      <c r="Q51">
        <f t="shared" si="1"/>
        <v>0</v>
      </c>
      <c r="R51" s="164">
        <f t="shared" si="2"/>
        <v>100</v>
      </c>
      <c r="S51" s="164">
        <v>100</v>
      </c>
      <c r="T51" s="164"/>
      <c r="U51" s="164"/>
      <c r="V51" s="164"/>
      <c r="W51" s="164"/>
      <c r="X51" s="164"/>
      <c r="Y51" s="164">
        <f t="shared" si="3"/>
        <v>0</v>
      </c>
      <c r="Z51" t="s">
        <v>481</v>
      </c>
      <c r="AA51" t="s">
        <v>482</v>
      </c>
    </row>
    <row r="52" spans="1:27" x14ac:dyDescent="0.25">
      <c r="A52">
        <v>51</v>
      </c>
      <c r="B52" t="s">
        <v>250</v>
      </c>
      <c r="C52">
        <v>1</v>
      </c>
      <c r="D52" s="164">
        <v>25</v>
      </c>
      <c r="F52">
        <v>1</v>
      </c>
      <c r="I52">
        <v>2</v>
      </c>
      <c r="K52">
        <v>3</v>
      </c>
      <c r="L52" s="164">
        <f t="shared" si="0"/>
        <v>75</v>
      </c>
      <c r="Q52">
        <f t="shared" si="1"/>
        <v>0</v>
      </c>
      <c r="R52" s="164">
        <f t="shared" si="2"/>
        <v>75</v>
      </c>
      <c r="S52" s="164"/>
      <c r="T52" s="164"/>
      <c r="U52" s="164"/>
      <c r="V52" s="164"/>
      <c r="W52" s="164"/>
      <c r="X52" s="164"/>
      <c r="Y52" s="164">
        <f t="shared" si="3"/>
        <v>75</v>
      </c>
      <c r="Z52" t="s">
        <v>481</v>
      </c>
      <c r="AA52" t="s">
        <v>482</v>
      </c>
    </row>
    <row r="53" spans="1:27" x14ac:dyDescent="0.25">
      <c r="A53">
        <v>52</v>
      </c>
      <c r="B53" t="s">
        <v>249</v>
      </c>
      <c r="C53">
        <v>2</v>
      </c>
      <c r="D53" s="164">
        <v>30</v>
      </c>
      <c r="F53">
        <v>1</v>
      </c>
      <c r="J53">
        <v>1</v>
      </c>
      <c r="K53">
        <v>2</v>
      </c>
      <c r="L53" s="164">
        <f t="shared" si="0"/>
        <v>60</v>
      </c>
      <c r="Q53">
        <f t="shared" si="1"/>
        <v>0</v>
      </c>
      <c r="R53" s="164">
        <f t="shared" si="2"/>
        <v>60</v>
      </c>
      <c r="S53" s="164"/>
      <c r="T53" s="164"/>
      <c r="U53" s="164"/>
      <c r="V53" s="164"/>
      <c r="W53" s="164"/>
      <c r="X53" s="164"/>
      <c r="Y53" s="164">
        <f t="shared" si="3"/>
        <v>60</v>
      </c>
      <c r="Z53" t="s">
        <v>481</v>
      </c>
      <c r="AA53" t="s">
        <v>482</v>
      </c>
    </row>
    <row r="54" spans="1:27" hidden="1" x14ac:dyDescent="0.25">
      <c r="A54">
        <v>53</v>
      </c>
      <c r="B54" t="s">
        <v>545</v>
      </c>
      <c r="C54">
        <v>1</v>
      </c>
      <c r="D54" s="164">
        <v>25</v>
      </c>
      <c r="G54">
        <v>2</v>
      </c>
      <c r="H54">
        <v>2</v>
      </c>
      <c r="I54">
        <v>2</v>
      </c>
      <c r="K54">
        <v>6</v>
      </c>
      <c r="L54" s="164">
        <f t="shared" si="0"/>
        <v>150</v>
      </c>
      <c r="Q54">
        <f t="shared" si="1"/>
        <v>0</v>
      </c>
      <c r="R54" s="164">
        <f t="shared" si="2"/>
        <v>150</v>
      </c>
      <c r="S54" s="164"/>
      <c r="T54" s="164"/>
      <c r="U54" s="164"/>
      <c r="V54" s="164">
        <v>150</v>
      </c>
      <c r="W54" s="164"/>
      <c r="X54" s="164"/>
      <c r="Y54" s="164">
        <f t="shared" si="3"/>
        <v>0</v>
      </c>
      <c r="Z54" t="s">
        <v>481</v>
      </c>
      <c r="AA54" t="s">
        <v>482</v>
      </c>
    </row>
    <row r="55" spans="1:27" hidden="1" x14ac:dyDescent="0.25">
      <c r="A55">
        <v>54</v>
      </c>
      <c r="B55" t="s">
        <v>546</v>
      </c>
      <c r="C55">
        <v>1</v>
      </c>
      <c r="D55" s="164">
        <v>25</v>
      </c>
      <c r="G55">
        <v>2</v>
      </c>
      <c r="K55">
        <v>2</v>
      </c>
      <c r="L55" s="164">
        <f t="shared" si="0"/>
        <v>50</v>
      </c>
      <c r="Q55">
        <f t="shared" si="1"/>
        <v>0</v>
      </c>
      <c r="R55" s="164">
        <f t="shared" si="2"/>
        <v>50</v>
      </c>
      <c r="S55" s="164"/>
      <c r="T55" s="164"/>
      <c r="U55" s="164"/>
      <c r="V55" s="164">
        <v>50</v>
      </c>
      <c r="W55" s="164"/>
      <c r="X55" s="164"/>
      <c r="Y55" s="164">
        <f t="shared" si="3"/>
        <v>0</v>
      </c>
      <c r="Z55" t="s">
        <v>481</v>
      </c>
      <c r="AA55" t="s">
        <v>482</v>
      </c>
    </row>
    <row r="56" spans="1:27" hidden="1" x14ac:dyDescent="0.25">
      <c r="A56">
        <v>55</v>
      </c>
      <c r="B56" t="s">
        <v>547</v>
      </c>
      <c r="C56">
        <v>1</v>
      </c>
      <c r="D56" s="164">
        <v>25</v>
      </c>
      <c r="G56">
        <v>2</v>
      </c>
      <c r="K56">
        <v>2</v>
      </c>
      <c r="L56" s="164">
        <f t="shared" si="0"/>
        <v>50</v>
      </c>
      <c r="Q56">
        <f t="shared" si="1"/>
        <v>0</v>
      </c>
      <c r="R56" s="164">
        <f t="shared" si="2"/>
        <v>50</v>
      </c>
      <c r="S56" s="164"/>
      <c r="T56" s="164"/>
      <c r="U56" s="164"/>
      <c r="V56" s="164">
        <v>50</v>
      </c>
      <c r="W56" s="164"/>
      <c r="X56" s="164"/>
      <c r="Y56" s="164">
        <f t="shared" si="3"/>
        <v>0</v>
      </c>
      <c r="Z56" t="s">
        <v>481</v>
      </c>
      <c r="AA56" t="s">
        <v>482</v>
      </c>
    </row>
    <row r="57" spans="1:27" hidden="1" x14ac:dyDescent="0.25">
      <c r="A57">
        <v>56</v>
      </c>
      <c r="B57" t="s">
        <v>201</v>
      </c>
      <c r="C57">
        <v>2</v>
      </c>
      <c r="D57" s="164">
        <v>30</v>
      </c>
      <c r="F57">
        <v>1</v>
      </c>
      <c r="G57">
        <v>2</v>
      </c>
      <c r="H57">
        <v>1</v>
      </c>
      <c r="I57">
        <v>1</v>
      </c>
      <c r="K57">
        <v>5</v>
      </c>
      <c r="L57" s="164">
        <f t="shared" si="0"/>
        <v>150</v>
      </c>
      <c r="Q57">
        <f t="shared" si="1"/>
        <v>0</v>
      </c>
      <c r="R57" s="164">
        <f t="shared" si="2"/>
        <v>150</v>
      </c>
      <c r="S57" s="164"/>
      <c r="T57" s="164"/>
      <c r="U57" s="164">
        <v>150</v>
      </c>
      <c r="V57" s="164"/>
      <c r="W57" s="164"/>
      <c r="X57" s="164"/>
      <c r="Y57" s="164">
        <f t="shared" si="3"/>
        <v>0</v>
      </c>
      <c r="Z57" t="s">
        <v>481</v>
      </c>
      <c r="AA57" t="s">
        <v>482</v>
      </c>
    </row>
    <row r="58" spans="1:27" hidden="1" x14ac:dyDescent="0.25">
      <c r="A58">
        <v>57</v>
      </c>
      <c r="B58" t="s">
        <v>548</v>
      </c>
      <c r="C58">
        <v>1</v>
      </c>
      <c r="D58" s="164">
        <v>25</v>
      </c>
      <c r="G58">
        <v>2</v>
      </c>
      <c r="I58">
        <v>2</v>
      </c>
      <c r="K58">
        <v>4</v>
      </c>
      <c r="L58" s="164">
        <f t="shared" si="0"/>
        <v>100</v>
      </c>
      <c r="Q58">
        <f t="shared" si="1"/>
        <v>0</v>
      </c>
      <c r="R58" s="164">
        <f t="shared" si="2"/>
        <v>100</v>
      </c>
      <c r="S58" s="164"/>
      <c r="T58" s="164"/>
      <c r="U58" s="164"/>
      <c r="V58" s="164"/>
      <c r="W58" s="164"/>
      <c r="X58" s="164">
        <v>100</v>
      </c>
      <c r="Y58" s="164">
        <f t="shared" si="3"/>
        <v>0</v>
      </c>
      <c r="Z58" t="s">
        <v>481</v>
      </c>
      <c r="AA58" t="s">
        <v>482</v>
      </c>
    </row>
    <row r="59" spans="1:27" hidden="1" x14ac:dyDescent="0.25">
      <c r="A59">
        <v>58</v>
      </c>
      <c r="B59" t="s">
        <v>549</v>
      </c>
      <c r="C59">
        <v>2</v>
      </c>
      <c r="D59" s="164">
        <v>30</v>
      </c>
      <c r="G59">
        <v>2</v>
      </c>
      <c r="K59">
        <v>2</v>
      </c>
      <c r="L59" s="164">
        <f t="shared" si="0"/>
        <v>60</v>
      </c>
      <c r="Q59">
        <f t="shared" si="1"/>
        <v>0</v>
      </c>
      <c r="R59" s="164">
        <f t="shared" si="2"/>
        <v>60</v>
      </c>
      <c r="S59" s="164">
        <v>60</v>
      </c>
      <c r="T59" s="164"/>
      <c r="U59" s="164"/>
      <c r="V59" s="164"/>
      <c r="W59" s="164"/>
      <c r="X59" s="164"/>
      <c r="Y59" s="164">
        <f t="shared" si="3"/>
        <v>0</v>
      </c>
      <c r="Z59" t="s">
        <v>481</v>
      </c>
      <c r="AA59" t="s">
        <v>482</v>
      </c>
    </row>
    <row r="60" spans="1:27" hidden="1" x14ac:dyDescent="0.25">
      <c r="A60">
        <v>59</v>
      </c>
      <c r="B60" t="s">
        <v>239</v>
      </c>
      <c r="C60">
        <v>1</v>
      </c>
      <c r="D60" s="164">
        <v>25</v>
      </c>
      <c r="G60">
        <v>1</v>
      </c>
      <c r="H60">
        <v>2</v>
      </c>
      <c r="K60">
        <v>3</v>
      </c>
      <c r="L60" s="164">
        <f t="shared" si="0"/>
        <v>75</v>
      </c>
      <c r="Q60">
        <f t="shared" si="1"/>
        <v>0</v>
      </c>
      <c r="R60" s="164">
        <f t="shared" si="2"/>
        <v>75</v>
      </c>
      <c r="S60" s="164"/>
      <c r="T60" s="164"/>
      <c r="U60" s="164"/>
      <c r="V60" s="164"/>
      <c r="W60" s="164"/>
      <c r="X60" s="164">
        <v>75</v>
      </c>
      <c r="Y60" s="164">
        <f t="shared" si="3"/>
        <v>0</v>
      </c>
      <c r="Z60" s="279">
        <v>42703</v>
      </c>
      <c r="AA60" t="s">
        <v>482</v>
      </c>
    </row>
    <row r="61" spans="1:27" hidden="1" x14ac:dyDescent="0.25">
      <c r="A61">
        <v>60</v>
      </c>
      <c r="B61" t="s">
        <v>550</v>
      </c>
      <c r="C61">
        <v>2</v>
      </c>
      <c r="D61" s="164">
        <v>30</v>
      </c>
      <c r="G61">
        <v>3</v>
      </c>
      <c r="H61">
        <v>2</v>
      </c>
      <c r="K61">
        <v>5</v>
      </c>
      <c r="L61" s="164">
        <f t="shared" si="0"/>
        <v>150</v>
      </c>
      <c r="Q61">
        <f t="shared" si="1"/>
        <v>0</v>
      </c>
      <c r="R61" s="164">
        <f t="shared" si="2"/>
        <v>150</v>
      </c>
      <c r="S61" s="164"/>
      <c r="T61" s="164"/>
      <c r="U61" s="164">
        <v>150</v>
      </c>
      <c r="V61" s="164"/>
      <c r="W61" s="164"/>
      <c r="X61" s="164"/>
      <c r="Y61" s="164">
        <f t="shared" si="3"/>
        <v>0</v>
      </c>
      <c r="Z61" t="s">
        <v>481</v>
      </c>
      <c r="AA61" t="s">
        <v>482</v>
      </c>
    </row>
    <row r="62" spans="1:27" hidden="1" x14ac:dyDescent="0.25">
      <c r="A62">
        <v>61</v>
      </c>
      <c r="B62" t="s">
        <v>235</v>
      </c>
      <c r="C62">
        <v>2</v>
      </c>
      <c r="D62" s="164">
        <v>30</v>
      </c>
      <c r="G62">
        <v>1</v>
      </c>
      <c r="I62">
        <v>1</v>
      </c>
      <c r="K62">
        <v>2</v>
      </c>
      <c r="L62" s="164">
        <f t="shared" si="0"/>
        <v>60</v>
      </c>
      <c r="Q62">
        <f t="shared" si="1"/>
        <v>0</v>
      </c>
      <c r="R62" s="164">
        <f t="shared" si="2"/>
        <v>60</v>
      </c>
      <c r="S62" s="164">
        <v>60</v>
      </c>
      <c r="T62" s="164"/>
      <c r="U62" s="164"/>
      <c r="V62" s="164"/>
      <c r="W62" s="164"/>
      <c r="X62" s="164"/>
      <c r="Y62" s="164">
        <f t="shared" si="3"/>
        <v>0</v>
      </c>
      <c r="Z62" t="s">
        <v>481</v>
      </c>
      <c r="AA62" t="s">
        <v>482</v>
      </c>
    </row>
    <row r="63" spans="1:27" x14ac:dyDescent="0.25">
      <c r="A63">
        <v>62</v>
      </c>
      <c r="B63" t="s">
        <v>466</v>
      </c>
      <c r="C63">
        <v>1</v>
      </c>
      <c r="D63" s="164">
        <v>25</v>
      </c>
      <c r="G63">
        <v>1</v>
      </c>
      <c r="H63">
        <v>1</v>
      </c>
      <c r="I63">
        <v>3</v>
      </c>
      <c r="J63">
        <v>1</v>
      </c>
      <c r="K63">
        <v>6</v>
      </c>
      <c r="L63" s="164">
        <f t="shared" si="0"/>
        <v>150</v>
      </c>
      <c r="Q63">
        <f t="shared" si="1"/>
        <v>0</v>
      </c>
      <c r="R63" s="164">
        <f t="shared" si="2"/>
        <v>150</v>
      </c>
      <c r="S63" s="164"/>
      <c r="T63" s="164"/>
      <c r="U63" s="164"/>
      <c r="V63" s="164"/>
      <c r="W63" s="164"/>
      <c r="X63" s="164"/>
      <c r="Y63" s="164">
        <f t="shared" si="3"/>
        <v>150</v>
      </c>
      <c r="Z63" t="s">
        <v>481</v>
      </c>
      <c r="AA63" t="s">
        <v>482</v>
      </c>
    </row>
    <row r="64" spans="1:27" hidden="1" x14ac:dyDescent="0.25">
      <c r="A64">
        <v>63</v>
      </c>
      <c r="B64" t="s">
        <v>551</v>
      </c>
      <c r="C64">
        <v>1</v>
      </c>
      <c r="D64" s="164">
        <v>25</v>
      </c>
      <c r="G64">
        <v>1</v>
      </c>
      <c r="H64">
        <v>2</v>
      </c>
      <c r="I64">
        <v>2</v>
      </c>
      <c r="K64">
        <v>5</v>
      </c>
      <c r="L64" s="164">
        <f t="shared" si="0"/>
        <v>125</v>
      </c>
      <c r="O64">
        <v>20</v>
      </c>
      <c r="Q64">
        <f t="shared" si="1"/>
        <v>20</v>
      </c>
      <c r="R64" s="164">
        <f t="shared" si="2"/>
        <v>145</v>
      </c>
      <c r="S64" s="164"/>
      <c r="T64" s="164"/>
      <c r="U64" s="164"/>
      <c r="V64" s="164">
        <v>145</v>
      </c>
      <c r="W64" s="164"/>
      <c r="X64" s="164"/>
      <c r="Y64" s="164">
        <f t="shared" si="3"/>
        <v>0</v>
      </c>
      <c r="Z64" t="s">
        <v>481</v>
      </c>
      <c r="AA64" t="s">
        <v>482</v>
      </c>
    </row>
    <row r="65" spans="1:27" hidden="1" x14ac:dyDescent="0.25">
      <c r="A65">
        <v>64</v>
      </c>
      <c r="B65" t="s">
        <v>552</v>
      </c>
      <c r="C65">
        <v>4</v>
      </c>
      <c r="D65" s="164">
        <v>40</v>
      </c>
      <c r="H65">
        <v>2</v>
      </c>
      <c r="I65">
        <v>2</v>
      </c>
      <c r="K65">
        <v>4</v>
      </c>
      <c r="L65" s="164">
        <f t="shared" si="0"/>
        <v>160</v>
      </c>
      <c r="Q65">
        <f t="shared" si="1"/>
        <v>0</v>
      </c>
      <c r="R65" s="164">
        <f t="shared" si="2"/>
        <v>160</v>
      </c>
      <c r="S65" s="164"/>
      <c r="T65" s="164"/>
      <c r="U65" s="164">
        <v>160</v>
      </c>
      <c r="V65" s="164"/>
      <c r="W65" s="164"/>
      <c r="X65" s="164"/>
      <c r="Y65" s="164">
        <f t="shared" si="3"/>
        <v>0</v>
      </c>
      <c r="Z65" t="s">
        <v>481</v>
      </c>
      <c r="AA65" t="s">
        <v>482</v>
      </c>
    </row>
    <row r="66" spans="1:27" hidden="1" x14ac:dyDescent="0.25">
      <c r="A66">
        <v>65</v>
      </c>
      <c r="B66" t="s">
        <v>553</v>
      </c>
      <c r="C66">
        <v>1</v>
      </c>
      <c r="D66" s="164">
        <v>25</v>
      </c>
      <c r="H66">
        <v>1</v>
      </c>
      <c r="K66">
        <v>1</v>
      </c>
      <c r="L66" s="164">
        <f t="shared" si="0"/>
        <v>25</v>
      </c>
      <c r="Q66">
        <f t="shared" si="1"/>
        <v>0</v>
      </c>
      <c r="R66" s="164">
        <f t="shared" si="2"/>
        <v>25</v>
      </c>
      <c r="S66" s="164"/>
      <c r="T66" s="164"/>
      <c r="U66" s="164"/>
      <c r="V66" s="164">
        <v>25</v>
      </c>
      <c r="W66" s="164"/>
      <c r="X66" s="164"/>
      <c r="Y66" s="164">
        <f t="shared" si="3"/>
        <v>0</v>
      </c>
      <c r="Z66" t="s">
        <v>481</v>
      </c>
      <c r="AA66" t="s">
        <v>482</v>
      </c>
    </row>
    <row r="67" spans="1:27" hidden="1" x14ac:dyDescent="0.25">
      <c r="A67">
        <v>66</v>
      </c>
      <c r="B67" t="s">
        <v>554</v>
      </c>
      <c r="C67">
        <v>1</v>
      </c>
      <c r="D67" s="164">
        <v>25</v>
      </c>
      <c r="H67">
        <v>2</v>
      </c>
      <c r="K67">
        <v>2</v>
      </c>
      <c r="L67" s="164">
        <f t="shared" ref="L67:L79" si="4">K67*D67</f>
        <v>50</v>
      </c>
      <c r="Q67">
        <f t="shared" ref="Q67:Q79" si="5">SUM(M67:P67)</f>
        <v>0</v>
      </c>
      <c r="R67" s="164">
        <f t="shared" ref="R67:R79" si="6">L67+Q67</f>
        <v>50</v>
      </c>
      <c r="S67" s="164"/>
      <c r="T67" s="164"/>
      <c r="U67" s="164"/>
      <c r="V67" s="164">
        <v>50</v>
      </c>
      <c r="W67" s="164"/>
      <c r="X67" s="164"/>
      <c r="Y67" s="164">
        <f t="shared" ref="Y67:Y79" si="7">R67-S67-T67-U67-V67-W67-X67</f>
        <v>0</v>
      </c>
      <c r="Z67" t="s">
        <v>481</v>
      </c>
      <c r="AA67" t="s">
        <v>482</v>
      </c>
    </row>
    <row r="68" spans="1:27" x14ac:dyDescent="0.25">
      <c r="A68">
        <v>67</v>
      </c>
      <c r="B68" t="s">
        <v>202</v>
      </c>
      <c r="C68">
        <v>4</v>
      </c>
      <c r="D68" s="164">
        <v>40</v>
      </c>
      <c r="E68">
        <v>1</v>
      </c>
      <c r="H68">
        <v>1</v>
      </c>
      <c r="I68">
        <v>1</v>
      </c>
      <c r="K68">
        <v>3</v>
      </c>
      <c r="L68" s="164">
        <f t="shared" si="4"/>
        <v>120</v>
      </c>
      <c r="Q68">
        <f t="shared" si="5"/>
        <v>0</v>
      </c>
      <c r="R68" s="164">
        <f t="shared" si="6"/>
        <v>120</v>
      </c>
      <c r="S68" s="164"/>
      <c r="T68" s="164"/>
      <c r="U68" s="164"/>
      <c r="V68" s="164"/>
      <c r="W68" s="164"/>
      <c r="X68" s="164"/>
      <c r="Y68" s="164">
        <f t="shared" si="7"/>
        <v>120</v>
      </c>
      <c r="Z68" t="s">
        <v>481</v>
      </c>
      <c r="AA68" t="s">
        <v>482</v>
      </c>
    </row>
    <row r="69" spans="1:27" hidden="1" x14ac:dyDescent="0.25">
      <c r="A69">
        <v>68</v>
      </c>
      <c r="B69" t="s">
        <v>555</v>
      </c>
      <c r="C69">
        <v>1</v>
      </c>
      <c r="D69" s="164">
        <v>25</v>
      </c>
      <c r="H69">
        <v>2</v>
      </c>
      <c r="I69">
        <v>1</v>
      </c>
      <c r="K69">
        <v>3</v>
      </c>
      <c r="L69" s="164">
        <f t="shared" si="4"/>
        <v>75</v>
      </c>
      <c r="P69">
        <v>10</v>
      </c>
      <c r="Q69">
        <f t="shared" si="5"/>
        <v>10</v>
      </c>
      <c r="R69" s="164">
        <f t="shared" si="6"/>
        <v>85</v>
      </c>
      <c r="S69" s="164"/>
      <c r="T69" s="164"/>
      <c r="U69" s="164">
        <v>85</v>
      </c>
      <c r="V69" s="164"/>
      <c r="W69" s="164"/>
      <c r="X69" s="164"/>
      <c r="Y69" s="164">
        <f t="shared" si="7"/>
        <v>0</v>
      </c>
      <c r="Z69" t="s">
        <v>481</v>
      </c>
      <c r="AA69" t="s">
        <v>482</v>
      </c>
    </row>
    <row r="70" spans="1:27" hidden="1" x14ac:dyDescent="0.25">
      <c r="A70">
        <v>69</v>
      </c>
      <c r="B70" t="s">
        <v>477</v>
      </c>
      <c r="C70">
        <v>1</v>
      </c>
      <c r="D70" s="164">
        <v>25</v>
      </c>
      <c r="H70">
        <v>2</v>
      </c>
      <c r="I70">
        <v>2</v>
      </c>
      <c r="K70">
        <v>4</v>
      </c>
      <c r="L70" s="164">
        <f t="shared" si="4"/>
        <v>100</v>
      </c>
      <c r="Q70">
        <f t="shared" si="5"/>
        <v>0</v>
      </c>
      <c r="R70" s="164">
        <f t="shared" si="6"/>
        <v>100</v>
      </c>
      <c r="S70" s="164">
        <v>100</v>
      </c>
      <c r="T70" s="164"/>
      <c r="U70" s="164"/>
      <c r="V70" s="164"/>
      <c r="W70" s="164"/>
      <c r="X70" s="164"/>
      <c r="Y70" s="164">
        <f t="shared" si="7"/>
        <v>0</v>
      </c>
      <c r="Z70" t="s">
        <v>481</v>
      </c>
      <c r="AA70" t="s">
        <v>482</v>
      </c>
    </row>
    <row r="71" spans="1:27" x14ac:dyDescent="0.25">
      <c r="A71">
        <v>70</v>
      </c>
      <c r="B71" t="s">
        <v>207</v>
      </c>
      <c r="C71">
        <v>1</v>
      </c>
      <c r="D71" s="164">
        <v>25</v>
      </c>
      <c r="H71">
        <v>2</v>
      </c>
      <c r="K71">
        <v>2</v>
      </c>
      <c r="L71" s="164">
        <f t="shared" si="4"/>
        <v>50</v>
      </c>
      <c r="Q71">
        <f t="shared" si="5"/>
        <v>0</v>
      </c>
      <c r="R71" s="164">
        <f t="shared" si="6"/>
        <v>50</v>
      </c>
      <c r="S71" s="164"/>
      <c r="T71" s="164"/>
      <c r="U71" s="164"/>
      <c r="V71" s="164"/>
      <c r="W71" s="164"/>
      <c r="X71" s="164"/>
      <c r="Y71" s="164">
        <f t="shared" si="7"/>
        <v>50</v>
      </c>
      <c r="Z71" t="s">
        <v>481</v>
      </c>
      <c r="AA71" t="s">
        <v>482</v>
      </c>
    </row>
    <row r="72" spans="1:27" hidden="1" x14ac:dyDescent="0.25">
      <c r="A72">
        <v>71</v>
      </c>
      <c r="B72" t="s">
        <v>175</v>
      </c>
      <c r="C72">
        <v>1</v>
      </c>
      <c r="D72" s="164">
        <v>25</v>
      </c>
      <c r="H72">
        <v>1</v>
      </c>
      <c r="I72">
        <v>2</v>
      </c>
      <c r="K72">
        <v>3</v>
      </c>
      <c r="L72" s="164">
        <f t="shared" si="4"/>
        <v>75</v>
      </c>
      <c r="Q72">
        <f t="shared" si="5"/>
        <v>0</v>
      </c>
      <c r="R72" s="164">
        <f t="shared" si="6"/>
        <v>75</v>
      </c>
      <c r="S72" s="164"/>
      <c r="T72" s="164"/>
      <c r="U72" s="164">
        <v>75</v>
      </c>
      <c r="V72" s="164"/>
      <c r="W72" s="164"/>
      <c r="X72" s="164"/>
      <c r="Y72" s="164">
        <f t="shared" si="7"/>
        <v>0</v>
      </c>
      <c r="Z72" t="s">
        <v>481</v>
      </c>
      <c r="AA72" t="s">
        <v>482</v>
      </c>
    </row>
    <row r="73" spans="1:27" hidden="1" x14ac:dyDescent="0.25">
      <c r="A73">
        <v>72</v>
      </c>
      <c r="B73" t="s">
        <v>240</v>
      </c>
      <c r="C73">
        <v>1</v>
      </c>
      <c r="D73" s="164">
        <v>25</v>
      </c>
      <c r="H73">
        <v>1</v>
      </c>
      <c r="K73">
        <v>1</v>
      </c>
      <c r="L73" s="164">
        <f t="shared" si="4"/>
        <v>25</v>
      </c>
      <c r="Q73">
        <f t="shared" si="5"/>
        <v>0</v>
      </c>
      <c r="R73" s="164">
        <f t="shared" si="6"/>
        <v>25</v>
      </c>
      <c r="S73" s="164"/>
      <c r="T73" s="164"/>
      <c r="U73" s="164"/>
      <c r="V73" s="164"/>
      <c r="W73" s="164"/>
      <c r="X73" s="164">
        <v>25</v>
      </c>
      <c r="Y73" s="164">
        <f t="shared" si="7"/>
        <v>0</v>
      </c>
      <c r="Z73" t="s">
        <v>481</v>
      </c>
      <c r="AA73" t="s">
        <v>482</v>
      </c>
    </row>
    <row r="74" spans="1:27" x14ac:dyDescent="0.25">
      <c r="A74">
        <v>73</v>
      </c>
      <c r="B74" t="s">
        <v>234</v>
      </c>
      <c r="C74">
        <v>4</v>
      </c>
      <c r="D74" s="164">
        <v>40</v>
      </c>
      <c r="I74">
        <v>1</v>
      </c>
      <c r="K74">
        <v>1</v>
      </c>
      <c r="L74" s="164">
        <f t="shared" si="4"/>
        <v>40</v>
      </c>
      <c r="Q74">
        <f t="shared" si="5"/>
        <v>0</v>
      </c>
      <c r="R74" s="164">
        <f t="shared" si="6"/>
        <v>40</v>
      </c>
      <c r="S74" s="164"/>
      <c r="T74" s="164"/>
      <c r="U74" s="164"/>
      <c r="V74" s="164"/>
      <c r="W74" s="164"/>
      <c r="X74" s="164"/>
      <c r="Y74" s="164">
        <f t="shared" si="7"/>
        <v>40</v>
      </c>
      <c r="Z74" t="s">
        <v>481</v>
      </c>
      <c r="AA74" t="s">
        <v>482</v>
      </c>
    </row>
    <row r="75" spans="1:27" hidden="1" x14ac:dyDescent="0.25">
      <c r="A75">
        <v>74</v>
      </c>
      <c r="B75" t="s">
        <v>556</v>
      </c>
      <c r="C75">
        <v>1</v>
      </c>
      <c r="D75" s="164">
        <v>25</v>
      </c>
      <c r="I75">
        <v>1</v>
      </c>
      <c r="K75">
        <v>1</v>
      </c>
      <c r="L75" s="164">
        <f t="shared" si="4"/>
        <v>25</v>
      </c>
      <c r="Q75">
        <f t="shared" si="5"/>
        <v>0</v>
      </c>
      <c r="R75" s="164">
        <f t="shared" si="6"/>
        <v>25</v>
      </c>
      <c r="S75" s="164">
        <v>25</v>
      </c>
      <c r="T75" s="164"/>
      <c r="U75" s="164"/>
      <c r="V75" s="164"/>
      <c r="W75" s="164"/>
      <c r="X75" s="164"/>
      <c r="Y75" s="164">
        <f t="shared" si="7"/>
        <v>0</v>
      </c>
      <c r="Z75" t="s">
        <v>481</v>
      </c>
      <c r="AA75" t="s">
        <v>482</v>
      </c>
    </row>
    <row r="76" spans="1:27" x14ac:dyDescent="0.25">
      <c r="A76">
        <v>75</v>
      </c>
      <c r="B76" t="s">
        <v>557</v>
      </c>
      <c r="C76">
        <v>1</v>
      </c>
      <c r="D76" s="164">
        <v>25</v>
      </c>
      <c r="I76">
        <v>2</v>
      </c>
      <c r="K76">
        <v>2</v>
      </c>
      <c r="L76" s="164">
        <f t="shared" si="4"/>
        <v>50</v>
      </c>
      <c r="Q76">
        <f t="shared" si="5"/>
        <v>0</v>
      </c>
      <c r="R76" s="164">
        <f t="shared" si="6"/>
        <v>50</v>
      </c>
      <c r="S76" s="164"/>
      <c r="T76" s="164"/>
      <c r="U76" s="164"/>
      <c r="V76" s="164"/>
      <c r="W76" s="164"/>
      <c r="X76" s="164"/>
      <c r="Y76" s="164">
        <f t="shared" si="7"/>
        <v>50</v>
      </c>
      <c r="Z76" t="s">
        <v>481</v>
      </c>
      <c r="AA76" t="s">
        <v>482</v>
      </c>
    </row>
    <row r="77" spans="1:27" x14ac:dyDescent="0.25">
      <c r="A77">
        <v>76</v>
      </c>
      <c r="B77" t="s">
        <v>558</v>
      </c>
      <c r="C77">
        <v>1</v>
      </c>
      <c r="D77" s="164">
        <v>25</v>
      </c>
      <c r="I77">
        <v>2</v>
      </c>
      <c r="K77">
        <v>2</v>
      </c>
      <c r="L77" s="164">
        <f t="shared" si="4"/>
        <v>50</v>
      </c>
      <c r="Q77">
        <f t="shared" si="5"/>
        <v>0</v>
      </c>
      <c r="R77" s="164">
        <f t="shared" si="6"/>
        <v>50</v>
      </c>
      <c r="S77" s="164"/>
      <c r="T77" s="164"/>
      <c r="U77" s="164"/>
      <c r="V77" s="164"/>
      <c r="W77" s="164"/>
      <c r="X77" s="164"/>
      <c r="Y77" s="164">
        <f t="shared" si="7"/>
        <v>50</v>
      </c>
      <c r="Z77" t="s">
        <v>481</v>
      </c>
      <c r="AA77" t="s">
        <v>482</v>
      </c>
    </row>
    <row r="78" spans="1:27" x14ac:dyDescent="0.25">
      <c r="A78">
        <v>77</v>
      </c>
      <c r="B78" t="s">
        <v>186</v>
      </c>
      <c r="C78">
        <v>1</v>
      </c>
      <c r="D78" s="164">
        <v>25</v>
      </c>
      <c r="I78">
        <v>2</v>
      </c>
      <c r="K78">
        <v>2</v>
      </c>
      <c r="L78" s="164">
        <f t="shared" si="4"/>
        <v>50</v>
      </c>
      <c r="Q78">
        <f t="shared" si="5"/>
        <v>0</v>
      </c>
      <c r="R78" s="164">
        <f t="shared" si="6"/>
        <v>50</v>
      </c>
      <c r="S78" s="164"/>
      <c r="T78" s="164"/>
      <c r="U78" s="164"/>
      <c r="V78" s="164"/>
      <c r="W78" s="164"/>
      <c r="X78" s="164"/>
      <c r="Y78" s="164">
        <f t="shared" si="7"/>
        <v>50</v>
      </c>
      <c r="Z78" t="s">
        <v>481</v>
      </c>
      <c r="AA78" t="s">
        <v>482</v>
      </c>
    </row>
    <row r="79" spans="1:27" x14ac:dyDescent="0.25">
      <c r="A79">
        <v>78</v>
      </c>
      <c r="B79" t="s">
        <v>208</v>
      </c>
      <c r="C79">
        <v>2</v>
      </c>
      <c r="D79" s="164">
        <v>30</v>
      </c>
      <c r="I79">
        <v>2</v>
      </c>
      <c r="K79">
        <v>2</v>
      </c>
      <c r="L79" s="164">
        <f t="shared" si="4"/>
        <v>60</v>
      </c>
      <c r="P79">
        <v>10</v>
      </c>
      <c r="Q79">
        <f t="shared" si="5"/>
        <v>10</v>
      </c>
      <c r="R79" s="164">
        <f t="shared" si="6"/>
        <v>70</v>
      </c>
      <c r="S79" s="164"/>
      <c r="T79" s="164"/>
      <c r="U79" s="164"/>
      <c r="V79" s="164"/>
      <c r="W79" s="164"/>
      <c r="X79" s="164"/>
      <c r="Y79" s="164">
        <f t="shared" si="7"/>
        <v>70</v>
      </c>
      <c r="Z79" t="s">
        <v>481</v>
      </c>
      <c r="AA79" t="s">
        <v>482</v>
      </c>
    </row>
    <row r="80" spans="1:27" ht="17.25" x14ac:dyDescent="0.4">
      <c r="A80" t="s">
        <v>449</v>
      </c>
      <c r="K80">
        <f t="shared" ref="K80:X80" si="8">SUM(K2:K79)</f>
        <v>360</v>
      </c>
      <c r="L80" s="165">
        <f t="shared" si="8"/>
        <v>9932.5</v>
      </c>
      <c r="M80" s="165">
        <f t="shared" si="8"/>
        <v>80</v>
      </c>
      <c r="N80" s="165">
        <f t="shared" si="8"/>
        <v>90</v>
      </c>
      <c r="O80" s="165">
        <f t="shared" si="8"/>
        <v>90</v>
      </c>
      <c r="P80" s="165">
        <f t="shared" si="8"/>
        <v>90</v>
      </c>
      <c r="Q80" s="165">
        <f t="shared" si="8"/>
        <v>350</v>
      </c>
      <c r="R80" s="165">
        <f t="shared" si="8"/>
        <v>10282.5</v>
      </c>
      <c r="S80" s="165">
        <f t="shared" si="8"/>
        <v>4758</v>
      </c>
      <c r="T80" s="165">
        <f t="shared" si="8"/>
        <v>185</v>
      </c>
      <c r="U80" s="165">
        <f t="shared" si="8"/>
        <v>2080</v>
      </c>
      <c r="V80" s="165">
        <f t="shared" si="8"/>
        <v>540</v>
      </c>
      <c r="W80" s="165">
        <f t="shared" si="8"/>
        <v>25</v>
      </c>
      <c r="X80" s="165">
        <f t="shared" si="8"/>
        <v>625</v>
      </c>
      <c r="Y80" s="165">
        <f>SUM(Y36:Y79)</f>
        <v>990</v>
      </c>
    </row>
    <row r="81" spans="18:25" hidden="1" x14ac:dyDescent="0.25">
      <c r="R81" t="s">
        <v>16</v>
      </c>
      <c r="S81" s="169" t="s">
        <v>16</v>
      </c>
      <c r="T81" s="169"/>
      <c r="U81" s="169"/>
      <c r="V81" s="169"/>
      <c r="W81" s="169"/>
      <c r="X81" s="169"/>
      <c r="Y81" s="169"/>
    </row>
  </sheetData>
  <autoFilter ref="A1:AA81">
    <filterColumn colId="24">
      <filters>
        <filter val="$120"/>
        <filter val="$125"/>
        <filter val="$150"/>
        <filter val="$175"/>
        <filter val="$220"/>
        <filter val="$25"/>
        <filter val="$250"/>
        <filter val="$40"/>
        <filter val="$50"/>
        <filter val="$60"/>
        <filter val="$70"/>
        <filter val="$75"/>
        <filter val="$90"/>
        <filter val="($1)"/>
        <filter val="($25)"/>
        <filter val="990"/>
      </filters>
    </filterColumn>
  </autoFilter>
  <pageMargins left="0.70866141732283472" right="0.70866141732283472" top="0.74803149606299213" bottom="0.74803149606299213" header="0.31496062992125984" footer="0.31496062992125984"/>
  <pageSetup paperSize="8" scale="90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L44"/>
  <sheetViews>
    <sheetView topLeftCell="A21" workbookViewId="0">
      <selection activeCell="H42" sqref="H42"/>
    </sheetView>
  </sheetViews>
  <sheetFormatPr defaultRowHeight="15" x14ac:dyDescent="0.25"/>
  <cols>
    <col min="2" max="2" width="28.7109375" customWidth="1"/>
    <col min="7" max="8" width="13.5703125" customWidth="1"/>
    <col min="9" max="9" width="14" bestFit="1" customWidth="1"/>
    <col min="10" max="10" width="14" customWidth="1"/>
    <col min="11" max="11" width="29.7109375" customWidth="1"/>
    <col min="12" max="12" width="31.28515625" customWidth="1"/>
  </cols>
  <sheetData>
    <row r="1" spans="1:12" ht="15.75" customHeight="1" thickBot="1" x14ac:dyDescent="0.3">
      <c r="A1" s="321" t="s">
        <v>635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3"/>
    </row>
    <row r="2" spans="1:12" ht="16.5" thickBot="1" x14ac:dyDescent="0.3">
      <c r="A2" s="191" t="s">
        <v>508</v>
      </c>
      <c r="B2" s="192" t="s">
        <v>168</v>
      </c>
      <c r="C2" s="192" t="s">
        <v>510</v>
      </c>
      <c r="D2" s="192" t="s">
        <v>621</v>
      </c>
      <c r="E2" s="192" t="s">
        <v>622</v>
      </c>
      <c r="F2" s="215" t="s">
        <v>449</v>
      </c>
      <c r="G2" s="217" t="s">
        <v>632</v>
      </c>
      <c r="H2" s="194" t="s">
        <v>634</v>
      </c>
      <c r="I2" s="193" t="s">
        <v>633</v>
      </c>
      <c r="J2" s="193" t="s">
        <v>718</v>
      </c>
      <c r="K2" s="45" t="s">
        <v>318</v>
      </c>
      <c r="L2" s="45" t="s">
        <v>319</v>
      </c>
    </row>
    <row r="3" spans="1:12" ht="15.75" thickBot="1" x14ac:dyDescent="0.3">
      <c r="A3" s="188">
        <v>1</v>
      </c>
      <c r="B3" s="112" t="s">
        <v>183</v>
      </c>
      <c r="C3" s="116">
        <v>25</v>
      </c>
      <c r="D3" s="115">
        <v>5</v>
      </c>
      <c r="E3" s="195">
        <v>100</v>
      </c>
      <c r="F3" s="216">
        <v>225</v>
      </c>
      <c r="G3" s="214">
        <v>50</v>
      </c>
      <c r="H3" s="196"/>
      <c r="I3" s="197">
        <f>F3-G3+H3</f>
        <v>175</v>
      </c>
      <c r="J3" s="197"/>
      <c r="K3" t="s">
        <v>481</v>
      </c>
      <c r="L3" t="s">
        <v>482</v>
      </c>
    </row>
    <row r="4" spans="1:12" ht="15.75" thickBot="1" x14ac:dyDescent="0.3">
      <c r="A4" s="188">
        <v>2</v>
      </c>
      <c r="B4" s="112" t="s">
        <v>623</v>
      </c>
      <c r="C4" s="116">
        <v>25</v>
      </c>
      <c r="D4" s="115">
        <v>2</v>
      </c>
      <c r="E4" s="116">
        <v>50</v>
      </c>
      <c r="F4" s="116">
        <v>100</v>
      </c>
      <c r="G4" s="214"/>
      <c r="I4" s="197">
        <f t="shared" ref="I4:I40" si="0">F4-G4+H4</f>
        <v>100</v>
      </c>
      <c r="J4" s="197"/>
      <c r="K4" t="s">
        <v>481</v>
      </c>
      <c r="L4" t="s">
        <v>482</v>
      </c>
    </row>
    <row r="5" spans="1:12" ht="15.75" thickBot="1" x14ac:dyDescent="0.3">
      <c r="A5" s="188">
        <v>3</v>
      </c>
      <c r="B5" s="112" t="s">
        <v>525</v>
      </c>
      <c r="C5" s="116">
        <v>25</v>
      </c>
      <c r="D5" s="115">
        <v>11</v>
      </c>
      <c r="E5" s="116">
        <v>225</v>
      </c>
      <c r="F5" s="116">
        <v>500</v>
      </c>
      <c r="G5" s="214"/>
      <c r="H5" s="196">
        <v>150</v>
      </c>
      <c r="I5" s="197">
        <f t="shared" si="0"/>
        <v>650</v>
      </c>
      <c r="J5" s="197">
        <v>650</v>
      </c>
      <c r="K5" t="s">
        <v>481</v>
      </c>
      <c r="L5" t="s">
        <v>482</v>
      </c>
    </row>
    <row r="6" spans="1:12" ht="15.75" thickBot="1" x14ac:dyDescent="0.3">
      <c r="A6" s="188">
        <v>4</v>
      </c>
      <c r="B6" s="112" t="s">
        <v>200</v>
      </c>
      <c r="C6" s="116">
        <v>25</v>
      </c>
      <c r="D6" s="115">
        <v>4</v>
      </c>
      <c r="E6" s="116">
        <v>50</v>
      </c>
      <c r="F6" s="116">
        <v>150</v>
      </c>
      <c r="G6" s="214">
        <v>175</v>
      </c>
      <c r="I6" s="197">
        <f t="shared" si="0"/>
        <v>-25</v>
      </c>
      <c r="J6" s="197">
        <v>-25</v>
      </c>
      <c r="K6" t="s">
        <v>481</v>
      </c>
      <c r="L6" t="s">
        <v>482</v>
      </c>
    </row>
    <row r="7" spans="1:12" ht="15.75" thickBot="1" x14ac:dyDescent="0.3">
      <c r="A7" s="188">
        <v>5</v>
      </c>
      <c r="B7" s="112" t="s">
        <v>221</v>
      </c>
      <c r="C7" s="116">
        <v>25</v>
      </c>
      <c r="D7" s="115">
        <v>2</v>
      </c>
      <c r="E7" s="116">
        <v>50</v>
      </c>
      <c r="F7" s="116">
        <v>100</v>
      </c>
      <c r="G7" s="214">
        <v>50</v>
      </c>
      <c r="I7" s="197">
        <f t="shared" si="0"/>
        <v>50</v>
      </c>
      <c r="J7" s="197">
        <v>50</v>
      </c>
      <c r="K7" t="s">
        <v>481</v>
      </c>
      <c r="L7" t="s">
        <v>482</v>
      </c>
    </row>
    <row r="8" spans="1:12" ht="15.75" thickBot="1" x14ac:dyDescent="0.3">
      <c r="A8" s="188">
        <v>6</v>
      </c>
      <c r="B8" s="112" t="s">
        <v>543</v>
      </c>
      <c r="C8" s="116">
        <v>25</v>
      </c>
      <c r="D8" s="115">
        <v>3</v>
      </c>
      <c r="E8" s="116">
        <v>75</v>
      </c>
      <c r="F8" s="116">
        <v>150</v>
      </c>
      <c r="G8" s="214">
        <v>55</v>
      </c>
      <c r="I8" s="197">
        <f t="shared" si="0"/>
        <v>95</v>
      </c>
      <c r="J8" s="197">
        <v>70</v>
      </c>
      <c r="K8" t="s">
        <v>481</v>
      </c>
      <c r="L8" t="s">
        <v>482</v>
      </c>
    </row>
    <row r="9" spans="1:12" ht="15.75" thickBot="1" x14ac:dyDescent="0.3">
      <c r="A9" s="188">
        <v>7</v>
      </c>
      <c r="B9" s="112" t="s">
        <v>179</v>
      </c>
      <c r="C9" s="116">
        <v>25</v>
      </c>
      <c r="D9" s="115">
        <v>4</v>
      </c>
      <c r="E9" s="116">
        <v>100</v>
      </c>
      <c r="F9" s="116">
        <v>200</v>
      </c>
      <c r="G9" s="214"/>
      <c r="I9" s="197">
        <f t="shared" si="0"/>
        <v>200</v>
      </c>
      <c r="J9" s="197">
        <v>0</v>
      </c>
      <c r="K9" t="s">
        <v>481</v>
      </c>
      <c r="L9" t="s">
        <v>482</v>
      </c>
    </row>
    <row r="10" spans="1:12" ht="15.75" thickBot="1" x14ac:dyDescent="0.3">
      <c r="A10" s="188">
        <v>8</v>
      </c>
      <c r="B10" s="112" t="s">
        <v>231</v>
      </c>
      <c r="C10" s="116">
        <v>25</v>
      </c>
      <c r="D10" s="115">
        <v>3</v>
      </c>
      <c r="E10" s="116">
        <v>75</v>
      </c>
      <c r="F10" s="116">
        <v>150</v>
      </c>
      <c r="G10" s="214"/>
      <c r="I10" s="197">
        <f t="shared" si="0"/>
        <v>150</v>
      </c>
      <c r="J10" s="197">
        <v>150</v>
      </c>
      <c r="K10" t="s">
        <v>481</v>
      </c>
      <c r="L10" t="s">
        <v>482</v>
      </c>
    </row>
    <row r="11" spans="1:12" ht="15.75" thickBot="1" x14ac:dyDescent="0.3">
      <c r="A11" s="188">
        <v>9</v>
      </c>
      <c r="B11" s="112" t="s">
        <v>624</v>
      </c>
      <c r="C11" s="116">
        <v>25</v>
      </c>
      <c r="D11" s="115">
        <v>3</v>
      </c>
      <c r="E11" s="116">
        <v>50</v>
      </c>
      <c r="F11" s="116">
        <v>125</v>
      </c>
      <c r="G11" s="214"/>
      <c r="I11" s="197">
        <f t="shared" si="0"/>
        <v>125</v>
      </c>
      <c r="J11" s="197">
        <v>125</v>
      </c>
      <c r="K11" t="s">
        <v>481</v>
      </c>
      <c r="L11" t="s">
        <v>482</v>
      </c>
    </row>
    <row r="12" spans="1:12" ht="15.75" thickBot="1" x14ac:dyDescent="0.3">
      <c r="A12" s="188">
        <v>10</v>
      </c>
      <c r="B12" s="112" t="s">
        <v>190</v>
      </c>
      <c r="C12" s="116">
        <v>25</v>
      </c>
      <c r="D12" s="115">
        <v>9</v>
      </c>
      <c r="E12" s="116">
        <v>150</v>
      </c>
      <c r="F12" s="116">
        <v>375</v>
      </c>
      <c r="G12" s="214">
        <v>345</v>
      </c>
      <c r="I12" s="197">
        <f t="shared" si="0"/>
        <v>30</v>
      </c>
      <c r="J12" s="197"/>
      <c r="K12" t="s">
        <v>481</v>
      </c>
      <c r="L12" t="s">
        <v>482</v>
      </c>
    </row>
    <row r="13" spans="1:12" ht="15.75" thickBot="1" x14ac:dyDescent="0.3">
      <c r="A13" s="188">
        <v>11</v>
      </c>
      <c r="B13" s="112" t="s">
        <v>505</v>
      </c>
      <c r="C13" s="116">
        <v>25</v>
      </c>
      <c r="D13" s="115">
        <v>3</v>
      </c>
      <c r="E13" s="116">
        <v>75</v>
      </c>
      <c r="F13" s="116">
        <v>150</v>
      </c>
      <c r="G13" s="214">
        <v>115</v>
      </c>
      <c r="I13" s="197">
        <f t="shared" si="0"/>
        <v>35</v>
      </c>
      <c r="J13" s="197"/>
      <c r="K13" t="s">
        <v>481</v>
      </c>
      <c r="L13" t="s">
        <v>482</v>
      </c>
    </row>
    <row r="14" spans="1:12" ht="15.75" thickBot="1" x14ac:dyDescent="0.3">
      <c r="A14" s="188">
        <v>12</v>
      </c>
      <c r="B14" s="112" t="s">
        <v>438</v>
      </c>
      <c r="C14" s="116">
        <v>25</v>
      </c>
      <c r="D14" s="115">
        <v>6</v>
      </c>
      <c r="E14" s="116">
        <v>125</v>
      </c>
      <c r="F14" s="116">
        <v>275</v>
      </c>
      <c r="G14" s="214">
        <v>255</v>
      </c>
      <c r="I14" s="197">
        <f t="shared" si="0"/>
        <v>20</v>
      </c>
      <c r="J14" s="197"/>
      <c r="K14" t="s">
        <v>481</v>
      </c>
      <c r="L14" t="s">
        <v>482</v>
      </c>
    </row>
    <row r="15" spans="1:12" ht="15.75" thickBot="1" x14ac:dyDescent="0.3">
      <c r="A15" s="188">
        <v>13</v>
      </c>
      <c r="B15" s="112" t="s">
        <v>222</v>
      </c>
      <c r="C15" s="116">
        <v>25</v>
      </c>
      <c r="D15" s="115">
        <v>1</v>
      </c>
      <c r="E15" s="116">
        <v>25</v>
      </c>
      <c r="F15" s="116">
        <v>50</v>
      </c>
      <c r="G15" s="214"/>
      <c r="I15" s="197">
        <f t="shared" si="0"/>
        <v>50</v>
      </c>
      <c r="J15" s="197">
        <v>50</v>
      </c>
      <c r="K15" t="s">
        <v>481</v>
      </c>
      <c r="L15" t="s">
        <v>482</v>
      </c>
    </row>
    <row r="16" spans="1:12" ht="15.75" thickBot="1" x14ac:dyDescent="0.3">
      <c r="A16" s="188">
        <v>14</v>
      </c>
      <c r="B16" s="112" t="s">
        <v>194</v>
      </c>
      <c r="C16" s="116">
        <v>25</v>
      </c>
      <c r="D16" s="115">
        <v>7</v>
      </c>
      <c r="E16" s="116">
        <v>100</v>
      </c>
      <c r="F16" s="116">
        <v>275</v>
      </c>
      <c r="G16" s="214">
        <v>330</v>
      </c>
      <c r="I16" s="197">
        <f t="shared" si="0"/>
        <v>-55</v>
      </c>
      <c r="J16" s="197">
        <v>-55</v>
      </c>
      <c r="K16" t="s">
        <v>481</v>
      </c>
      <c r="L16" t="s">
        <v>482</v>
      </c>
    </row>
    <row r="17" spans="1:12" ht="15.75" thickBot="1" x14ac:dyDescent="0.3">
      <c r="A17" s="188">
        <v>15</v>
      </c>
      <c r="B17" s="112" t="s">
        <v>240</v>
      </c>
      <c r="C17" s="116">
        <v>25</v>
      </c>
      <c r="D17" s="115">
        <v>1</v>
      </c>
      <c r="E17" s="116">
        <v>25</v>
      </c>
      <c r="F17" s="116">
        <v>50</v>
      </c>
      <c r="G17" s="214"/>
      <c r="I17" s="197">
        <f t="shared" si="0"/>
        <v>50</v>
      </c>
      <c r="J17" s="197"/>
      <c r="K17" t="s">
        <v>481</v>
      </c>
      <c r="L17" t="s">
        <v>482</v>
      </c>
    </row>
    <row r="18" spans="1:12" ht="15.75" thickBot="1" x14ac:dyDescent="0.3">
      <c r="A18" s="188">
        <v>16</v>
      </c>
      <c r="B18" s="112" t="s">
        <v>193</v>
      </c>
      <c r="C18" s="116">
        <v>25</v>
      </c>
      <c r="D18" s="115">
        <v>2</v>
      </c>
      <c r="E18" s="116">
        <v>50</v>
      </c>
      <c r="F18" s="116">
        <v>100</v>
      </c>
      <c r="G18" s="214"/>
      <c r="I18" s="197">
        <f t="shared" si="0"/>
        <v>100</v>
      </c>
      <c r="J18" s="197"/>
      <c r="K18" t="s">
        <v>481</v>
      </c>
      <c r="L18" t="s">
        <v>482</v>
      </c>
    </row>
    <row r="19" spans="1:12" ht="15.75" thickBot="1" x14ac:dyDescent="0.3">
      <c r="A19" s="188">
        <v>17</v>
      </c>
      <c r="B19" s="112" t="s">
        <v>542</v>
      </c>
      <c r="C19" s="116">
        <v>25</v>
      </c>
      <c r="D19" s="115">
        <v>2</v>
      </c>
      <c r="E19" s="116">
        <v>50</v>
      </c>
      <c r="F19" s="116">
        <v>100</v>
      </c>
      <c r="G19" s="214"/>
      <c r="H19" s="196">
        <v>150</v>
      </c>
      <c r="I19" s="197">
        <f t="shared" si="0"/>
        <v>250</v>
      </c>
      <c r="J19" s="197">
        <v>250</v>
      </c>
      <c r="K19" t="s">
        <v>481</v>
      </c>
      <c r="L19" t="s">
        <v>482</v>
      </c>
    </row>
    <row r="20" spans="1:12" ht="15.75" thickBot="1" x14ac:dyDescent="0.3">
      <c r="A20" s="188">
        <v>18</v>
      </c>
      <c r="B20" s="112" t="s">
        <v>440</v>
      </c>
      <c r="C20" s="116">
        <v>25</v>
      </c>
      <c r="D20" s="115">
        <v>5</v>
      </c>
      <c r="E20" s="116">
        <v>100</v>
      </c>
      <c r="F20" s="116">
        <v>225</v>
      </c>
      <c r="G20" s="214">
        <v>275</v>
      </c>
      <c r="I20" s="197">
        <f t="shared" si="0"/>
        <v>-50</v>
      </c>
      <c r="J20" s="197"/>
      <c r="K20" t="s">
        <v>481</v>
      </c>
      <c r="L20" t="s">
        <v>482</v>
      </c>
    </row>
    <row r="21" spans="1:12" ht="15.75" thickBot="1" x14ac:dyDescent="0.3">
      <c r="A21" s="188">
        <v>19</v>
      </c>
      <c r="B21" s="112" t="s">
        <v>439</v>
      </c>
      <c r="C21" s="116">
        <v>25</v>
      </c>
      <c r="D21" s="115">
        <v>4</v>
      </c>
      <c r="E21" s="116">
        <v>75</v>
      </c>
      <c r="F21" s="116">
        <v>175</v>
      </c>
      <c r="G21" s="214">
        <v>125</v>
      </c>
      <c r="I21" s="197">
        <f t="shared" si="0"/>
        <v>50</v>
      </c>
      <c r="J21" s="197"/>
      <c r="K21" t="s">
        <v>481</v>
      </c>
      <c r="L21" t="s">
        <v>482</v>
      </c>
    </row>
    <row r="22" spans="1:12" ht="15.75" thickBot="1" x14ac:dyDescent="0.3">
      <c r="A22" s="188">
        <v>20</v>
      </c>
      <c r="B22" s="112" t="s">
        <v>625</v>
      </c>
      <c r="C22" s="116">
        <v>25</v>
      </c>
      <c r="D22" s="115">
        <v>1</v>
      </c>
      <c r="E22" s="116">
        <v>25</v>
      </c>
      <c r="F22" s="116">
        <v>50</v>
      </c>
      <c r="G22" s="214"/>
      <c r="I22" s="197">
        <f t="shared" si="0"/>
        <v>50</v>
      </c>
      <c r="J22" s="197"/>
      <c r="K22" t="s">
        <v>481</v>
      </c>
      <c r="L22" t="s">
        <v>482</v>
      </c>
    </row>
    <row r="23" spans="1:12" ht="15.75" thickBot="1" x14ac:dyDescent="0.3">
      <c r="A23" s="188">
        <v>21</v>
      </c>
      <c r="B23" s="112" t="s">
        <v>244</v>
      </c>
      <c r="C23" s="116">
        <v>25</v>
      </c>
      <c r="D23" s="115">
        <v>14</v>
      </c>
      <c r="E23" s="116">
        <v>325</v>
      </c>
      <c r="F23" s="116">
        <v>675</v>
      </c>
      <c r="G23" s="214"/>
      <c r="I23" s="197">
        <f t="shared" si="0"/>
        <v>675</v>
      </c>
      <c r="J23" s="197">
        <v>675</v>
      </c>
      <c r="K23" t="s">
        <v>481</v>
      </c>
      <c r="L23" t="s">
        <v>482</v>
      </c>
    </row>
    <row r="24" spans="1:12" ht="15.75" thickBot="1" x14ac:dyDescent="0.3">
      <c r="A24" s="188">
        <v>22</v>
      </c>
      <c r="B24" s="112" t="s">
        <v>626</v>
      </c>
      <c r="C24" s="116">
        <v>25</v>
      </c>
      <c r="D24" s="115">
        <v>2</v>
      </c>
      <c r="E24" s="116">
        <v>25</v>
      </c>
      <c r="F24" s="116">
        <v>75</v>
      </c>
      <c r="G24" s="214"/>
      <c r="I24" s="197">
        <f t="shared" si="0"/>
        <v>75</v>
      </c>
      <c r="J24" s="197"/>
      <c r="K24" t="s">
        <v>481</v>
      </c>
      <c r="L24" t="s">
        <v>482</v>
      </c>
    </row>
    <row r="25" spans="1:12" ht="15.75" thickBot="1" x14ac:dyDescent="0.3">
      <c r="A25" s="188">
        <v>23</v>
      </c>
      <c r="B25" s="112" t="s">
        <v>558</v>
      </c>
      <c r="C25" s="116">
        <v>25</v>
      </c>
      <c r="D25" s="115">
        <v>1</v>
      </c>
      <c r="E25" s="116">
        <v>25</v>
      </c>
      <c r="F25" s="116">
        <v>50</v>
      </c>
      <c r="G25" s="214">
        <v>25</v>
      </c>
      <c r="I25" s="197">
        <f t="shared" si="0"/>
        <v>25</v>
      </c>
      <c r="J25" s="197">
        <v>25</v>
      </c>
      <c r="K25" t="s">
        <v>481</v>
      </c>
      <c r="L25" t="s">
        <v>482</v>
      </c>
    </row>
    <row r="26" spans="1:12" ht="15.75" thickBot="1" x14ac:dyDescent="0.3">
      <c r="A26" s="188">
        <v>24</v>
      </c>
      <c r="B26" s="112" t="s">
        <v>627</v>
      </c>
      <c r="C26" s="116">
        <v>25</v>
      </c>
      <c r="D26" s="115">
        <v>1</v>
      </c>
      <c r="E26" s="116">
        <v>25</v>
      </c>
      <c r="F26" s="116">
        <v>50</v>
      </c>
      <c r="G26" s="214"/>
      <c r="I26" s="197">
        <f t="shared" si="0"/>
        <v>50</v>
      </c>
      <c r="J26" s="197"/>
      <c r="K26" t="s">
        <v>481</v>
      </c>
      <c r="L26" t="s">
        <v>482</v>
      </c>
    </row>
    <row r="27" spans="1:12" ht="15.75" thickBot="1" x14ac:dyDescent="0.3">
      <c r="A27" s="188">
        <v>25</v>
      </c>
      <c r="B27" s="112" t="s">
        <v>628</v>
      </c>
      <c r="C27" s="116">
        <v>25</v>
      </c>
      <c r="D27" s="115">
        <v>1</v>
      </c>
      <c r="E27" s="116">
        <v>25</v>
      </c>
      <c r="F27" s="116">
        <v>50</v>
      </c>
      <c r="G27" s="214"/>
      <c r="I27" s="197">
        <f t="shared" si="0"/>
        <v>50</v>
      </c>
      <c r="J27" s="197"/>
      <c r="K27" t="s">
        <v>481</v>
      </c>
      <c r="L27" t="s">
        <v>482</v>
      </c>
    </row>
    <row r="28" spans="1:12" ht="15.75" thickBot="1" x14ac:dyDescent="0.3">
      <c r="A28" s="188">
        <v>26</v>
      </c>
      <c r="B28" s="112" t="s">
        <v>629</v>
      </c>
      <c r="C28" s="116">
        <v>25</v>
      </c>
      <c r="D28" s="115">
        <v>4</v>
      </c>
      <c r="E28" s="116">
        <v>75</v>
      </c>
      <c r="F28" s="116">
        <v>175</v>
      </c>
      <c r="G28" s="214">
        <v>50</v>
      </c>
      <c r="I28" s="197">
        <f t="shared" si="0"/>
        <v>125</v>
      </c>
      <c r="J28" s="197"/>
      <c r="K28" t="s">
        <v>481</v>
      </c>
      <c r="L28" t="s">
        <v>482</v>
      </c>
    </row>
    <row r="29" spans="1:12" ht="15.75" thickBot="1" x14ac:dyDescent="0.3">
      <c r="A29" s="188">
        <v>27</v>
      </c>
      <c r="B29" s="112" t="s">
        <v>224</v>
      </c>
      <c r="C29" s="116">
        <v>25</v>
      </c>
      <c r="D29" s="115">
        <v>5</v>
      </c>
      <c r="E29" s="116">
        <v>75</v>
      </c>
      <c r="F29" s="116">
        <v>200</v>
      </c>
      <c r="G29" s="214">
        <v>125</v>
      </c>
      <c r="I29" s="197">
        <f t="shared" si="0"/>
        <v>75</v>
      </c>
      <c r="J29" s="197"/>
      <c r="K29" t="s">
        <v>481</v>
      </c>
      <c r="L29" t="s">
        <v>482</v>
      </c>
    </row>
    <row r="30" spans="1:12" ht="15.75" thickBot="1" x14ac:dyDescent="0.3">
      <c r="A30" s="188">
        <v>28</v>
      </c>
      <c r="B30" s="112" t="s">
        <v>537</v>
      </c>
      <c r="C30" s="116">
        <v>25</v>
      </c>
      <c r="D30" s="115">
        <v>8</v>
      </c>
      <c r="E30" s="116">
        <v>175</v>
      </c>
      <c r="F30" s="116">
        <v>375</v>
      </c>
      <c r="G30" s="214"/>
      <c r="I30" s="197">
        <f t="shared" si="0"/>
        <v>375</v>
      </c>
      <c r="J30" s="197">
        <v>375</v>
      </c>
      <c r="K30" t="s">
        <v>481</v>
      </c>
      <c r="L30" t="s">
        <v>482</v>
      </c>
    </row>
    <row r="31" spans="1:12" ht="15.75" thickBot="1" x14ac:dyDescent="0.3">
      <c r="A31" s="188">
        <v>29</v>
      </c>
      <c r="B31" s="112" t="s">
        <v>143</v>
      </c>
      <c r="C31" s="116">
        <v>25</v>
      </c>
      <c r="D31" s="115">
        <v>1</v>
      </c>
      <c r="E31" s="116">
        <v>25</v>
      </c>
      <c r="F31" s="116">
        <v>50</v>
      </c>
      <c r="G31" s="214"/>
      <c r="I31" s="197">
        <f t="shared" si="0"/>
        <v>50</v>
      </c>
      <c r="J31" s="197"/>
      <c r="K31" t="s">
        <v>481</v>
      </c>
      <c r="L31" t="s">
        <v>482</v>
      </c>
    </row>
    <row r="32" spans="1:12" ht="15.75" thickBot="1" x14ac:dyDescent="0.3">
      <c r="A32" s="188">
        <v>30</v>
      </c>
      <c r="B32" s="112" t="s">
        <v>630</v>
      </c>
      <c r="C32" s="116">
        <v>25</v>
      </c>
      <c r="D32" s="115">
        <v>2</v>
      </c>
      <c r="E32" s="116">
        <v>50</v>
      </c>
      <c r="F32" s="116">
        <v>100</v>
      </c>
      <c r="G32" s="214"/>
      <c r="I32" s="197">
        <f t="shared" si="0"/>
        <v>100</v>
      </c>
      <c r="J32" s="197"/>
      <c r="K32" t="s">
        <v>481</v>
      </c>
      <c r="L32" t="s">
        <v>482</v>
      </c>
    </row>
    <row r="33" spans="1:12" ht="15.75" thickBot="1" x14ac:dyDescent="0.3">
      <c r="A33" s="188">
        <v>31</v>
      </c>
      <c r="B33" s="112" t="s">
        <v>205</v>
      </c>
      <c r="C33" s="116">
        <v>25</v>
      </c>
      <c r="D33" s="115">
        <v>1</v>
      </c>
      <c r="E33" s="116">
        <v>25</v>
      </c>
      <c r="F33" s="116">
        <v>50</v>
      </c>
      <c r="G33" s="214">
        <v>50</v>
      </c>
      <c r="I33" s="197">
        <f t="shared" si="0"/>
        <v>0</v>
      </c>
      <c r="J33" s="197"/>
      <c r="K33" t="s">
        <v>481</v>
      </c>
      <c r="L33" t="s">
        <v>482</v>
      </c>
    </row>
    <row r="34" spans="1:12" ht="15.75" thickBot="1" x14ac:dyDescent="0.3">
      <c r="A34" s="188">
        <v>32</v>
      </c>
      <c r="B34" s="112" t="s">
        <v>529</v>
      </c>
      <c r="C34" s="116">
        <v>25</v>
      </c>
      <c r="D34" s="115">
        <v>2</v>
      </c>
      <c r="E34" s="116">
        <v>50</v>
      </c>
      <c r="F34" s="116">
        <v>100</v>
      </c>
      <c r="G34" s="214"/>
      <c r="I34" s="197">
        <f t="shared" si="0"/>
        <v>100</v>
      </c>
      <c r="J34" s="197">
        <v>100</v>
      </c>
      <c r="K34" t="s">
        <v>481</v>
      </c>
      <c r="L34" t="s">
        <v>482</v>
      </c>
    </row>
    <row r="35" spans="1:12" ht="15.75" thickBot="1" x14ac:dyDescent="0.3">
      <c r="A35" s="188">
        <v>33</v>
      </c>
      <c r="B35" s="112" t="s">
        <v>175</v>
      </c>
      <c r="C35" s="116">
        <v>25</v>
      </c>
      <c r="D35" s="115">
        <v>5</v>
      </c>
      <c r="E35" s="116">
        <v>100</v>
      </c>
      <c r="F35" s="116">
        <v>225</v>
      </c>
      <c r="G35" s="214"/>
      <c r="I35" s="197">
        <f t="shared" si="0"/>
        <v>225</v>
      </c>
      <c r="J35" s="197">
        <v>300</v>
      </c>
      <c r="K35" s="280" t="s">
        <v>735</v>
      </c>
      <c r="L35" t="s">
        <v>482</v>
      </c>
    </row>
    <row r="36" spans="1:12" ht="15.75" thickBot="1" x14ac:dyDescent="0.3">
      <c r="A36" s="188">
        <v>34</v>
      </c>
      <c r="B36" s="112" t="s">
        <v>176</v>
      </c>
      <c r="C36" s="116">
        <v>25</v>
      </c>
      <c r="D36" s="115">
        <v>7</v>
      </c>
      <c r="E36" s="116">
        <v>100</v>
      </c>
      <c r="F36" s="116">
        <v>275</v>
      </c>
      <c r="G36" s="214"/>
      <c r="I36" s="197">
        <f t="shared" si="0"/>
        <v>275</v>
      </c>
      <c r="J36" s="197">
        <v>275</v>
      </c>
      <c r="K36" s="279">
        <v>42706</v>
      </c>
      <c r="L36" t="s">
        <v>482</v>
      </c>
    </row>
    <row r="37" spans="1:12" ht="15.75" thickBot="1" x14ac:dyDescent="0.3">
      <c r="A37" s="188">
        <v>35</v>
      </c>
      <c r="B37" s="112" t="s">
        <v>232</v>
      </c>
      <c r="C37" s="116">
        <v>25</v>
      </c>
      <c r="D37" s="115">
        <v>5</v>
      </c>
      <c r="E37" s="116">
        <v>100</v>
      </c>
      <c r="F37" s="116">
        <v>225</v>
      </c>
      <c r="G37" s="214"/>
      <c r="I37" s="197">
        <f t="shared" si="0"/>
        <v>225</v>
      </c>
      <c r="J37" s="197"/>
      <c r="K37" t="s">
        <v>481</v>
      </c>
      <c r="L37" t="s">
        <v>482</v>
      </c>
    </row>
    <row r="38" spans="1:12" ht="15.75" thickBot="1" x14ac:dyDescent="0.3">
      <c r="A38" s="188">
        <v>36</v>
      </c>
      <c r="B38" s="112" t="s">
        <v>220</v>
      </c>
      <c r="C38" s="204">
        <v>25</v>
      </c>
      <c r="D38" s="205">
        <v>3</v>
      </c>
      <c r="E38" s="204">
        <v>50</v>
      </c>
      <c r="F38" s="204">
        <v>125</v>
      </c>
      <c r="G38" s="214"/>
      <c r="H38" s="196">
        <v>150</v>
      </c>
      <c r="I38" s="197">
        <f t="shared" si="0"/>
        <v>275</v>
      </c>
      <c r="J38" s="197">
        <v>275</v>
      </c>
      <c r="K38" t="s">
        <v>481</v>
      </c>
      <c r="L38" t="s">
        <v>482</v>
      </c>
    </row>
    <row r="39" spans="1:12" ht="15.75" thickBot="1" x14ac:dyDescent="0.3">
      <c r="A39" s="188">
        <v>37</v>
      </c>
      <c r="B39" s="200" t="s">
        <v>182</v>
      </c>
      <c r="C39" s="206"/>
      <c r="D39" s="201"/>
      <c r="E39" s="201"/>
      <c r="F39" s="199"/>
      <c r="G39" s="214"/>
      <c r="H39" s="196">
        <v>150</v>
      </c>
      <c r="I39" s="197">
        <f t="shared" si="0"/>
        <v>150</v>
      </c>
      <c r="J39" s="197">
        <v>150</v>
      </c>
      <c r="K39" t="s">
        <v>481</v>
      </c>
      <c r="L39" t="s">
        <v>482</v>
      </c>
    </row>
    <row r="40" spans="1:12" ht="15.75" thickBot="1" x14ac:dyDescent="0.3">
      <c r="A40" s="207">
        <v>38</v>
      </c>
      <c r="B40" s="208" t="s">
        <v>631</v>
      </c>
      <c r="C40" s="209"/>
      <c r="D40" s="210"/>
      <c r="E40" s="210"/>
      <c r="F40" s="211"/>
      <c r="G40" s="214"/>
      <c r="H40" s="196">
        <v>150</v>
      </c>
      <c r="I40" s="197">
        <f t="shared" si="0"/>
        <v>150</v>
      </c>
      <c r="J40" s="197">
        <v>150</v>
      </c>
      <c r="K40" t="s">
        <v>481</v>
      </c>
      <c r="L40" t="s">
        <v>482</v>
      </c>
    </row>
    <row r="41" spans="1:12" ht="15.75" thickBot="1" x14ac:dyDescent="0.3">
      <c r="A41" s="212"/>
      <c r="B41" s="213" t="s">
        <v>636</v>
      </c>
      <c r="C41" s="206"/>
      <c r="D41" s="201"/>
      <c r="E41" s="201"/>
      <c r="F41" s="199"/>
      <c r="G41" s="214">
        <v>100</v>
      </c>
      <c r="H41" s="196"/>
      <c r="I41" s="197">
        <v>625</v>
      </c>
      <c r="J41" s="197"/>
      <c r="K41" t="s">
        <v>16</v>
      </c>
    </row>
    <row r="42" spans="1:12" ht="15.75" thickBot="1" x14ac:dyDescent="0.3">
      <c r="A42" s="318" t="s">
        <v>449</v>
      </c>
      <c r="B42" s="319"/>
      <c r="C42" s="319"/>
      <c r="D42" s="319"/>
      <c r="E42" s="320"/>
      <c r="F42" s="195">
        <f>SUM(F3:F40)</f>
        <v>6325</v>
      </c>
      <c r="G42" s="218">
        <f>SUM(G3:G41)</f>
        <v>2125</v>
      </c>
      <c r="H42" s="198">
        <f>SUM(H3:H40)</f>
        <v>750</v>
      </c>
      <c r="I42" s="216">
        <f>SUM(I3:I41)</f>
        <v>5675</v>
      </c>
      <c r="J42" s="216">
        <f>SUM(J3:J41)</f>
        <v>3590</v>
      </c>
    </row>
    <row r="43" spans="1:12" ht="15.75" thickBot="1" x14ac:dyDescent="0.3">
      <c r="F43">
        <v>6325</v>
      </c>
      <c r="H43" s="196">
        <v>750</v>
      </c>
      <c r="I43">
        <v>625</v>
      </c>
    </row>
    <row r="44" spans="1:12" ht="15.75" thickBot="1" x14ac:dyDescent="0.3">
      <c r="F44" s="324">
        <f>F43+H43+I43</f>
        <v>7700</v>
      </c>
      <c r="G44" s="325"/>
      <c r="H44" s="325"/>
      <c r="I44" s="326"/>
    </row>
  </sheetData>
  <mergeCells count="3">
    <mergeCell ref="A42:E42"/>
    <mergeCell ref="A1:L1"/>
    <mergeCell ref="F44:I4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M22"/>
  <sheetViews>
    <sheetView topLeftCell="A7" workbookViewId="0">
      <selection activeCell="I22" sqref="I22"/>
    </sheetView>
  </sheetViews>
  <sheetFormatPr defaultRowHeight="15" x14ac:dyDescent="0.25"/>
  <cols>
    <col min="2" max="2" width="21.42578125" customWidth="1"/>
    <col min="5" max="5" width="15.7109375" customWidth="1"/>
    <col min="11" max="11" width="36.28515625" customWidth="1"/>
    <col min="12" max="12" width="32" customWidth="1"/>
  </cols>
  <sheetData>
    <row r="1" spans="1:13" ht="19.5" thickBot="1" x14ac:dyDescent="0.35">
      <c r="A1" s="330" t="s">
        <v>485</v>
      </c>
      <c r="B1" s="330"/>
      <c r="C1" s="330"/>
      <c r="D1" s="330"/>
      <c r="E1" s="330"/>
      <c r="F1" s="330"/>
      <c r="G1" s="330"/>
      <c r="H1" s="330"/>
      <c r="I1" s="269"/>
      <c r="J1" s="269"/>
    </row>
    <row r="2" spans="1:13" ht="26.25" thickBot="1" x14ac:dyDescent="0.3">
      <c r="A2" s="219" t="s">
        <v>319</v>
      </c>
      <c r="B2" s="220" t="s">
        <v>637</v>
      </c>
      <c r="C2" s="220" t="s">
        <v>638</v>
      </c>
      <c r="D2" s="222" t="s">
        <v>639</v>
      </c>
      <c r="E2" s="223" t="s">
        <v>445</v>
      </c>
      <c r="F2" s="224" t="s">
        <v>644</v>
      </c>
      <c r="G2" s="224" t="s">
        <v>645</v>
      </c>
      <c r="H2" s="203" t="s">
        <v>449</v>
      </c>
      <c r="I2" s="163" t="s">
        <v>723</v>
      </c>
      <c r="J2" s="163" t="s">
        <v>718</v>
      </c>
      <c r="K2" s="45" t="s">
        <v>318</v>
      </c>
      <c r="L2" s="45" t="s">
        <v>319</v>
      </c>
      <c r="M2" s="225" t="s">
        <v>463</v>
      </c>
    </row>
    <row r="3" spans="1:13" ht="48.75" customHeight="1" thickBot="1" x14ac:dyDescent="0.3">
      <c r="A3" s="221">
        <v>42614</v>
      </c>
      <c r="B3" s="112" t="s">
        <v>485</v>
      </c>
      <c r="C3" s="327" t="s">
        <v>640</v>
      </c>
      <c r="D3" s="200" t="s">
        <v>641</v>
      </c>
      <c r="E3" s="226" t="s">
        <v>454</v>
      </c>
      <c r="F3" s="227">
        <v>95</v>
      </c>
      <c r="G3" s="230">
        <v>95</v>
      </c>
      <c r="H3" s="227">
        <f>F3+G3</f>
        <v>190</v>
      </c>
      <c r="I3" s="196"/>
      <c r="J3" s="196">
        <v>190</v>
      </c>
      <c r="K3" t="s">
        <v>481</v>
      </c>
      <c r="L3" t="s">
        <v>482</v>
      </c>
    </row>
    <row r="4" spans="1:13" ht="39" customHeight="1" thickBot="1" x14ac:dyDescent="0.3">
      <c r="A4" s="221"/>
      <c r="B4" s="112"/>
      <c r="C4" s="328"/>
      <c r="D4" s="112"/>
      <c r="E4" s="189" t="s">
        <v>475</v>
      </c>
      <c r="F4" s="228">
        <v>95</v>
      </c>
      <c r="G4" s="231"/>
      <c r="H4" s="228">
        <f t="shared" ref="H4:H7" si="0">F4+G4</f>
        <v>95</v>
      </c>
      <c r="I4" s="196"/>
      <c r="J4" s="196">
        <v>95</v>
      </c>
      <c r="K4" t="s">
        <v>481</v>
      </c>
      <c r="L4" t="s">
        <v>482</v>
      </c>
    </row>
    <row r="5" spans="1:13" ht="42.75" customHeight="1" thickBot="1" x14ac:dyDescent="0.3">
      <c r="A5" s="221"/>
      <c r="B5" s="112"/>
      <c r="C5" s="328"/>
      <c r="D5" s="112"/>
      <c r="E5" s="189" t="s">
        <v>466</v>
      </c>
      <c r="F5" s="228">
        <v>95</v>
      </c>
      <c r="G5" s="231">
        <v>95</v>
      </c>
      <c r="H5" s="228">
        <f t="shared" si="0"/>
        <v>190</v>
      </c>
      <c r="I5" s="196"/>
      <c r="J5" s="196">
        <v>190</v>
      </c>
      <c r="K5" t="s">
        <v>481</v>
      </c>
      <c r="L5" t="s">
        <v>482</v>
      </c>
    </row>
    <row r="6" spans="1:13" ht="57" customHeight="1" thickBot="1" x14ac:dyDescent="0.3">
      <c r="A6" s="221"/>
      <c r="B6" s="112"/>
      <c r="C6" s="328"/>
      <c r="D6" s="112"/>
      <c r="E6" s="189" t="s">
        <v>642</v>
      </c>
      <c r="F6" s="228">
        <v>95</v>
      </c>
      <c r="G6" s="231">
        <v>95</v>
      </c>
      <c r="H6" s="228">
        <f t="shared" si="0"/>
        <v>190</v>
      </c>
      <c r="I6" s="196"/>
      <c r="J6" s="196">
        <v>190</v>
      </c>
      <c r="K6" t="s">
        <v>481</v>
      </c>
      <c r="L6" t="s">
        <v>482</v>
      </c>
    </row>
    <row r="7" spans="1:13" ht="51.75" customHeight="1" thickBot="1" x14ac:dyDescent="0.3">
      <c r="A7" s="221">
        <v>42621</v>
      </c>
      <c r="B7" s="112" t="s">
        <v>643</v>
      </c>
      <c r="C7" s="329"/>
      <c r="D7" s="112" t="s">
        <v>641</v>
      </c>
      <c r="E7" s="189" t="s">
        <v>463</v>
      </c>
      <c r="F7" s="229"/>
      <c r="G7" s="232">
        <v>95</v>
      </c>
      <c r="H7" s="229">
        <f t="shared" si="0"/>
        <v>95</v>
      </c>
      <c r="I7" s="196"/>
      <c r="J7" s="196">
        <v>95</v>
      </c>
      <c r="K7" t="s">
        <v>481</v>
      </c>
      <c r="L7" t="s">
        <v>482</v>
      </c>
      <c r="M7" s="164">
        <f>H7</f>
        <v>95</v>
      </c>
    </row>
    <row r="8" spans="1:13" ht="15.75" thickBot="1" x14ac:dyDescent="0.3">
      <c r="F8" s="233">
        <f>SUM(F3:F7)</f>
        <v>380</v>
      </c>
      <c r="G8" s="234">
        <f>SUM(G3:G7)</f>
        <v>380</v>
      </c>
      <c r="H8" s="234">
        <f>SUM(H3:H7)</f>
        <v>760</v>
      </c>
      <c r="I8" s="196"/>
      <c r="J8" s="196"/>
    </row>
    <row r="9" spans="1:13" ht="19.5" thickBot="1" x14ac:dyDescent="0.35">
      <c r="A9" s="330" t="s">
        <v>647</v>
      </c>
      <c r="B9" s="330"/>
      <c r="C9" s="330"/>
      <c r="D9" s="330"/>
      <c r="E9" s="330"/>
      <c r="F9" s="330"/>
      <c r="G9" s="330"/>
      <c r="H9" s="330"/>
      <c r="I9" s="269"/>
      <c r="J9" s="269"/>
    </row>
    <row r="10" spans="1:13" ht="26.25" thickBot="1" x14ac:dyDescent="0.3">
      <c r="A10" s="219" t="s">
        <v>319</v>
      </c>
      <c r="B10" s="220" t="s">
        <v>637</v>
      </c>
      <c r="C10" s="238" t="s">
        <v>638</v>
      </c>
      <c r="D10" s="222" t="s">
        <v>639</v>
      </c>
      <c r="E10" s="223" t="s">
        <v>445</v>
      </c>
      <c r="F10" s="224" t="s">
        <v>16</v>
      </c>
      <c r="G10" s="224" t="s">
        <v>648</v>
      </c>
      <c r="H10" s="203" t="s">
        <v>449</v>
      </c>
      <c r="I10" s="163"/>
      <c r="J10" s="163"/>
      <c r="K10" s="45" t="s">
        <v>318</v>
      </c>
      <c r="L10" s="45" t="s">
        <v>319</v>
      </c>
    </row>
    <row r="11" spans="1:13" ht="39" thickBot="1" x14ac:dyDescent="0.3">
      <c r="A11" s="221">
        <v>42640</v>
      </c>
      <c r="B11" s="200" t="s">
        <v>485</v>
      </c>
      <c r="C11" s="331" t="s">
        <v>646</v>
      </c>
      <c r="D11" s="200" t="s">
        <v>641</v>
      </c>
      <c r="E11" s="226" t="s">
        <v>649</v>
      </c>
      <c r="F11" s="227">
        <v>0</v>
      </c>
      <c r="G11" s="230">
        <v>92</v>
      </c>
      <c r="H11" s="227">
        <f>F11+G11</f>
        <v>92</v>
      </c>
      <c r="I11" s="196"/>
      <c r="J11" s="196">
        <v>92</v>
      </c>
      <c r="K11" t="s">
        <v>481</v>
      </c>
      <c r="L11" t="s">
        <v>482</v>
      </c>
    </row>
    <row r="12" spans="1:13" ht="15.75" thickBot="1" x14ac:dyDescent="0.3">
      <c r="A12" s="221"/>
      <c r="B12" s="200"/>
      <c r="C12" s="332"/>
      <c r="D12" s="112"/>
      <c r="E12" s="189" t="s">
        <v>650</v>
      </c>
      <c r="F12" s="228">
        <v>0</v>
      </c>
      <c r="G12" s="231">
        <v>92</v>
      </c>
      <c r="H12" s="228">
        <f t="shared" ref="H12:H14" si="1">F12+G12</f>
        <v>92</v>
      </c>
      <c r="I12" s="196"/>
      <c r="J12" s="196">
        <v>92</v>
      </c>
      <c r="K12" t="s">
        <v>481</v>
      </c>
      <c r="L12" t="s">
        <v>482</v>
      </c>
    </row>
    <row r="13" spans="1:13" ht="15.75" thickBot="1" x14ac:dyDescent="0.3">
      <c r="A13" s="221"/>
      <c r="B13" s="200"/>
      <c r="C13" s="332"/>
      <c r="D13" s="112"/>
      <c r="E13" s="189" t="s">
        <v>463</v>
      </c>
      <c r="F13" s="228">
        <v>0</v>
      </c>
      <c r="G13" s="231">
        <v>92</v>
      </c>
      <c r="H13" s="228">
        <f t="shared" si="1"/>
        <v>92</v>
      </c>
      <c r="I13" s="196"/>
      <c r="J13" s="196">
        <v>92</v>
      </c>
      <c r="K13" t="s">
        <v>481</v>
      </c>
      <c r="L13" t="s">
        <v>482</v>
      </c>
      <c r="M13" s="164">
        <f>H13</f>
        <v>92</v>
      </c>
    </row>
    <row r="14" spans="1:13" ht="15.75" thickBot="1" x14ac:dyDescent="0.3">
      <c r="A14" s="221"/>
      <c r="B14" s="200"/>
      <c r="C14" s="333"/>
      <c r="D14" s="112"/>
      <c r="E14" s="189" t="s">
        <v>651</v>
      </c>
      <c r="F14" s="228">
        <v>0</v>
      </c>
      <c r="G14" s="231">
        <v>92</v>
      </c>
      <c r="H14" s="228">
        <f t="shared" si="1"/>
        <v>92</v>
      </c>
      <c r="I14" s="196"/>
      <c r="J14" s="196">
        <v>92</v>
      </c>
      <c r="K14" t="s">
        <v>481</v>
      </c>
      <c r="L14" t="s">
        <v>482</v>
      </c>
    </row>
    <row r="15" spans="1:13" ht="15.75" thickBot="1" x14ac:dyDescent="0.3">
      <c r="F15" s="233">
        <f>SUM(F11:F14)</f>
        <v>0</v>
      </c>
      <c r="G15" s="234">
        <f>SUM(G11:G14)</f>
        <v>368</v>
      </c>
      <c r="H15" s="234">
        <f>SUM(H11:H14)</f>
        <v>368</v>
      </c>
      <c r="I15" s="196"/>
      <c r="J15" s="196"/>
    </row>
    <row r="16" spans="1:13" ht="19.5" thickBot="1" x14ac:dyDescent="0.35">
      <c r="A16" s="330" t="s">
        <v>652</v>
      </c>
      <c r="B16" s="330"/>
      <c r="C16" s="330"/>
      <c r="D16" s="330"/>
      <c r="E16" s="330"/>
      <c r="F16" s="330"/>
      <c r="G16" s="330"/>
      <c r="H16" s="330"/>
      <c r="I16" s="269"/>
      <c r="J16" s="269"/>
    </row>
    <row r="17" spans="1:13" ht="16.5" thickBot="1" x14ac:dyDescent="0.3">
      <c r="A17" s="219" t="s">
        <v>319</v>
      </c>
      <c r="B17" s="220" t="s">
        <v>637</v>
      </c>
      <c r="C17" s="235" t="s">
        <v>632</v>
      </c>
      <c r="D17" s="222" t="s">
        <v>639</v>
      </c>
      <c r="E17" s="223" t="s">
        <v>445</v>
      </c>
      <c r="F17" s="224" t="s">
        <v>656</v>
      </c>
      <c r="G17" s="224" t="s">
        <v>657</v>
      </c>
      <c r="H17" s="203" t="s">
        <v>449</v>
      </c>
      <c r="I17" s="163"/>
      <c r="J17" s="163"/>
      <c r="K17" s="45" t="s">
        <v>318</v>
      </c>
      <c r="L17" s="45" t="s">
        <v>319</v>
      </c>
    </row>
    <row r="18" spans="1:13" ht="15.75" thickBot="1" x14ac:dyDescent="0.3">
      <c r="A18" s="221">
        <v>42673</v>
      </c>
      <c r="B18" s="112" t="s">
        <v>653</v>
      </c>
      <c r="C18" s="236">
        <v>70</v>
      </c>
      <c r="D18" s="200" t="s">
        <v>654</v>
      </c>
      <c r="E18" s="226" t="s">
        <v>655</v>
      </c>
      <c r="F18" s="227">
        <v>70</v>
      </c>
      <c r="G18" s="230">
        <v>0</v>
      </c>
      <c r="H18" s="227">
        <f>F18+G18</f>
        <v>70</v>
      </c>
      <c r="I18" s="196">
        <v>70</v>
      </c>
      <c r="J18" s="196"/>
      <c r="K18" t="s">
        <v>658</v>
      </c>
      <c r="L18" t="s">
        <v>482</v>
      </c>
    </row>
    <row r="19" spans="1:13" ht="15.75" thickBot="1" x14ac:dyDescent="0.3">
      <c r="A19" s="221"/>
      <c r="B19" s="112"/>
      <c r="C19" s="237"/>
      <c r="D19" s="112"/>
      <c r="E19" s="189" t="s">
        <v>558</v>
      </c>
      <c r="F19" s="228">
        <v>18</v>
      </c>
      <c r="G19" s="231">
        <v>0</v>
      </c>
      <c r="H19" s="228">
        <f t="shared" ref="H19:H20" si="2">F19+G19</f>
        <v>18</v>
      </c>
      <c r="I19" s="196"/>
      <c r="J19" s="196">
        <v>15</v>
      </c>
      <c r="K19" t="s">
        <v>481</v>
      </c>
      <c r="L19" t="s">
        <v>482</v>
      </c>
    </row>
    <row r="20" spans="1:13" ht="15.75" thickBot="1" x14ac:dyDescent="0.3">
      <c r="A20" s="221" t="s">
        <v>657</v>
      </c>
      <c r="B20" s="112" t="s">
        <v>659</v>
      </c>
      <c r="C20" s="237"/>
      <c r="D20" s="112"/>
      <c r="E20" s="189" t="s">
        <v>463</v>
      </c>
      <c r="F20" s="228">
        <v>0</v>
      </c>
      <c r="G20" s="231">
        <v>60</v>
      </c>
      <c r="H20" s="228">
        <f t="shared" si="2"/>
        <v>60</v>
      </c>
      <c r="I20" s="196"/>
      <c r="J20" s="196">
        <v>60</v>
      </c>
      <c r="K20" t="s">
        <v>481</v>
      </c>
      <c r="L20" t="s">
        <v>482</v>
      </c>
      <c r="M20" s="164">
        <f>H20</f>
        <v>60</v>
      </c>
    </row>
    <row r="21" spans="1:13" ht="15.75" thickBot="1" x14ac:dyDescent="0.3">
      <c r="C21" s="239">
        <f>SUM(C18:C20)</f>
        <v>70</v>
      </c>
      <c r="F21" s="233">
        <f>SUM(F18:F20)</f>
        <v>88</v>
      </c>
      <c r="G21" s="234">
        <f>SUM(G18:G20)</f>
        <v>60</v>
      </c>
      <c r="H21" s="234">
        <f>SUM(H18:H20)</f>
        <v>148</v>
      </c>
      <c r="I21" s="196"/>
      <c r="J21" s="196"/>
      <c r="M21" s="202">
        <f>SUM(M3:M20)</f>
        <v>247</v>
      </c>
    </row>
    <row r="22" spans="1:13" x14ac:dyDescent="0.25">
      <c r="H22" s="164">
        <f>H21+H15+H8</f>
        <v>1276</v>
      </c>
      <c r="I22" s="164">
        <f>SUM(I3:I21)</f>
        <v>70</v>
      </c>
      <c r="J22" s="164">
        <f>SUM(J3:J21)</f>
        <v>1203</v>
      </c>
    </row>
  </sheetData>
  <mergeCells count="5">
    <mergeCell ref="C3:C7"/>
    <mergeCell ref="A1:H1"/>
    <mergeCell ref="A9:H9"/>
    <mergeCell ref="C11:C14"/>
    <mergeCell ref="A16:H1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135A0A01-51F7-43BD-9446-58A4FCD3564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2016 Summary</vt:lpstr>
      <vt:lpstr>Cash 2016</vt:lpstr>
      <vt:lpstr>2016 Field Costs</vt:lpstr>
      <vt:lpstr>Referees STC ACSIS</vt:lpstr>
      <vt:lpstr>Registered Teams</vt:lpstr>
      <vt:lpstr>CCTT</vt:lpstr>
      <vt:lpstr>Referees AAM League</vt:lpstr>
      <vt:lpstr>ACSIS</vt:lpstr>
      <vt:lpstr>SCDF_SPF_SCC</vt:lpstr>
      <vt:lpstr>AAM Round 6-10</vt:lpstr>
      <vt:lpstr>SAS</vt:lpstr>
      <vt:lpstr>2017</vt:lpstr>
      <vt:lpstr>'AAM Round 6-10'!Print_Area</vt:lpstr>
      <vt:lpstr>CCTT!Print_Area</vt:lpstr>
      <vt:lpstr>'Referees STC ACSIS'!Print_Area</vt:lpstr>
      <vt:lpstr>SAS!Print_Area</vt:lpstr>
      <vt:lpstr>'AAM Round 6-10'!Print_Titles</vt:lpstr>
      <vt:lpstr>CCTT!Print_Titles</vt:lpstr>
      <vt:lpstr>'Referees AAM League'!Print_Titles</vt:lpstr>
      <vt:lpstr>'Referees STC ACSIS'!Print_Titles</vt:lpstr>
      <vt:lpstr>SAS!Print_Titles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brocsy</dc:creator>
  <cp:lastModifiedBy>Merck &amp; Co., Inc.</cp:lastModifiedBy>
  <cp:lastPrinted>2016-12-06T07:10:46Z</cp:lastPrinted>
  <dcterms:created xsi:type="dcterms:W3CDTF">2012-02-07T07:52:16Z</dcterms:created>
  <dcterms:modified xsi:type="dcterms:W3CDTF">2016-12-18T10:21:17Z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26146aac-efe2-45a3-8fab-5f407fe3914c</vt:lpwstr>
  </property>
  <property fmtid="{D5CDD505-2E9C-101B-9397-08002B2CF9AE}" pid="3" name="bjSaver">
    <vt:lpwstr>UI9qPQTjfhTBFvsy4WP7FR1fM8ZyhAMd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  <property fmtid="{D5CDD505-2E9C-101B-9397-08002B2CF9AE}" pid="7" name="_AdHocReviewCycleID">
    <vt:i4>292816833</vt:i4>
  </property>
  <property fmtid="{D5CDD505-2E9C-101B-9397-08002B2CF9AE}" pid="8" name="_NewReviewCycle">
    <vt:lpwstr/>
  </property>
  <property fmtid="{D5CDD505-2E9C-101B-9397-08002B2CF9AE}" pid="9" name="_EmailSubject">
    <vt:lpwstr>TAS Accounts</vt:lpwstr>
  </property>
  <property fmtid="{D5CDD505-2E9C-101B-9397-08002B2CF9AE}" pid="10" name="_AuthorEmail">
    <vt:lpwstr>chris_mcnamara@merck.com</vt:lpwstr>
  </property>
  <property fmtid="{D5CDD505-2E9C-101B-9397-08002B2CF9AE}" pid="11" name="_AuthorEmailDisplayName">
    <vt:lpwstr>McNamara, Chris P.</vt:lpwstr>
  </property>
</Properties>
</file>